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60" windowWidth="13395" windowHeight="11040"/>
  </bookViews>
  <sheets>
    <sheet name="Anexo 1 - Pessoal E, DF, M" sheetId="1" r:id="rId1"/>
  </sheets>
  <definedNames>
    <definedName name="Ações">#REF!</definedName>
    <definedName name="Cancela" localSheetId="0">#REF!,#REF!</definedName>
    <definedName name="Cancela">#REF!,#REF!</definedName>
    <definedName name="ClassPrevAtu">#REF!</definedName>
    <definedName name="ClassPrevInicial">#REF!</definedName>
    <definedName name="ClassRecAnt">#REF!</definedName>
    <definedName name="ClassRecBim">#REF!</definedName>
    <definedName name="ClassRecNoBim">#REF!</definedName>
    <definedName name="CritEx">#REF!</definedName>
    <definedName name="DespAcao">#REF!</definedName>
    <definedName name="DespElem">#REF!</definedName>
    <definedName name="Detalhes_do_Demonstrativo_MDE">#REF!</definedName>
    <definedName name="doExeAnt">#REF!</definedName>
    <definedName name="doExercicio">#REF!</definedName>
    <definedName name="DotacaoAtualizada">#REF!</definedName>
    <definedName name="DotacaoInicial">#REF!</definedName>
    <definedName name="dsfrw" localSheetId="0">#REF!,#REF!</definedName>
    <definedName name="dsfrw">#REF!,#REF!</definedName>
    <definedName name="Elementos">#REF!</definedName>
    <definedName name="fdsafs" localSheetId="0">#REF!,#REF!</definedName>
    <definedName name="fdsafs">#REF!,#REF!</definedName>
    <definedName name="fdsf" localSheetId="0">#REF!</definedName>
    <definedName name="fdsf">#REF!</definedName>
    <definedName name="fhksjd" localSheetId="0">#REF!,#REF!</definedName>
    <definedName name="fhksjd">#REF!,#REF!</definedName>
    <definedName name="fsdfs" localSheetId="0">#REF!</definedName>
    <definedName name="fsdfs">#REF!</definedName>
    <definedName name="Ganhos_e_perdas_de_receita">#REF!</definedName>
    <definedName name="Ganhos_e_Perdas_de_Receita_99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>#REF!</definedName>
    <definedName name="LiqAteBimestre">#REF!</definedName>
    <definedName name="LiqNoBim">#REF!</definedName>
    <definedName name="Naturezas">#REF!</definedName>
    <definedName name="nobo1" localSheetId="0">#REF!</definedName>
    <definedName name="nobo1">#REF!</definedName>
    <definedName name="Novo" localSheetId="0">#REF!</definedName>
    <definedName name="Novo">#REF!</definedName>
    <definedName name="Plan" localSheetId="0">#REF!</definedName>
    <definedName name="Plan">#REF!</definedName>
    <definedName name="Planilha" localSheetId="0">#REF!</definedName>
    <definedName name="Planilha">#REF!</definedName>
    <definedName name="Planilha_1" localSheetId="0">#REF!,#REF!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 localSheetId="0">#REF!,#REF!</definedName>
    <definedName name="Planilha_2ÁreaTotal">#REF!,#REF!</definedName>
    <definedName name="Planilha_2CabGráfico" localSheetId="0">#REF!</definedName>
    <definedName name="Planilha_2CabGráfico">#REF!</definedName>
    <definedName name="Planilha_2TítCols" localSheetId="0">#REF!,#REF!</definedName>
    <definedName name="Planilha_2TítCols">#REF!,#REF!</definedName>
    <definedName name="Planilha_2TítLins" localSheetId="0">#REF!</definedName>
    <definedName name="Planilha_2TítLins">#REF!</definedName>
    <definedName name="Planilha_3ÁreaTotal" localSheetId="0">#REF!,#REF!</definedName>
    <definedName name="Planilha_3ÁreaTotal">#REF!,#REF!</definedName>
    <definedName name="Planilha_3CabGráfico" localSheetId="0">#REF!</definedName>
    <definedName name="Planilha_3CabGráfico">#REF!</definedName>
    <definedName name="Planilha_3TítCols" localSheetId="0">#REF!,#REF!</definedName>
    <definedName name="Planilha_3TítCols">#REF!,#REF!</definedName>
    <definedName name="Planilha_3TítLins" localSheetId="0">#REF!</definedName>
    <definedName name="Planilha_3TítLins">#REF!</definedName>
    <definedName name="Planilha_4ÁreaTotal" localSheetId="0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 localSheetId="0">#REF!,#REF!</definedName>
    <definedName name="Planilha_Educação">#REF!,#REF!</definedName>
    <definedName name="Planilha1" localSheetId="0">#REF!,#REF!</definedName>
    <definedName name="Planilha1">#REF!,#REF!</definedName>
    <definedName name="Planilhas" localSheetId="0">#REF!</definedName>
    <definedName name="Planilhas">#REF!</definedName>
    <definedName name="PrevAtu">#REF!</definedName>
    <definedName name="PrevInicial">#REF!</definedName>
    <definedName name="RecAnt">#REF!</definedName>
    <definedName name="RecBim">#REF!</definedName>
    <definedName name="RecNBim">#REF!</definedName>
    <definedName name="RecNoBim">#REF!</definedName>
    <definedName name="rgps" localSheetId="0">#REF!</definedName>
    <definedName name="rgps">#REF!</definedName>
    <definedName name="RGPS1" localSheetId="0">#REF!</definedName>
    <definedName name="RGPS1">#REF!</definedName>
    <definedName name="RGPS2" localSheetId="0">#REF!,#REF!</definedName>
    <definedName name="RGPS2">#REF!,#REF!</definedName>
    <definedName name="Tabela_1___Déficit_da_Previdência_Social__RGPS">#REF!</definedName>
    <definedName name="Tabela_10___Resultado_Primário_do_Governo_Central_em_1999">#REF!</definedName>
    <definedName name="Tabela_2___Contribuições_Previdenciárias">#REF!</definedName>
    <definedName name="Tabela_3___Benefícios__previsto_x_realizado">#REF!</definedName>
    <definedName name="Tabela_4___Receitas_Administradas_pela_SRF__previsto_x_realizado">#REF!</definedName>
    <definedName name="Tabela_5___Receitas_Administradas_em_Agosto">#REF!</definedName>
    <definedName name="Tabela_6___Receitas_Diretamente_Arrecadadas">#REF!</definedName>
    <definedName name="Tabela_7___Déficit_da_Previdência_Social_em_1999">#REF!</definedName>
    <definedName name="Tabela_8___Receitas_Administradas__revisão_da_previsão">#REF!</definedName>
    <definedName name="Tabela_9___Resultado_Primário_de_1999">#REF!</definedName>
    <definedName name="xxx" localSheetId="0">#REF!,#REF!</definedName>
    <definedName name="xxx">#REF!,#REF!</definedName>
  </definedNames>
  <calcPr calcId="125725"/>
</workbook>
</file>

<file path=xl/calcChain.xml><?xml version="1.0" encoding="utf-8"?>
<calcChain xmlns="http://schemas.openxmlformats.org/spreadsheetml/2006/main">
  <c r="Q26" i="1"/>
  <c r="S26" l="1"/>
  <c r="N27"/>
  <c r="O27"/>
  <c r="P27"/>
  <c r="Q27"/>
  <c r="N32"/>
  <c r="O32"/>
  <c r="P32"/>
  <c r="Q32"/>
  <c r="S27"/>
  <c r="P26"/>
  <c r="O26"/>
  <c r="N26"/>
  <c r="M26" l="1"/>
  <c r="S25"/>
  <c r="S32"/>
  <c r="S24"/>
  <c r="S23" s="1"/>
  <c r="Q24"/>
  <c r="Q23" s="1"/>
  <c r="Q25"/>
  <c r="P25"/>
  <c r="O25"/>
  <c r="N24"/>
  <c r="N23" s="1"/>
  <c r="O24"/>
  <c r="O23" s="1"/>
  <c r="M24"/>
  <c r="M23" s="1"/>
  <c r="N25"/>
  <c r="L26"/>
  <c r="L25"/>
  <c r="J35"/>
  <c r="J32" s="1"/>
  <c r="J33"/>
  <c r="M32"/>
  <c r="L32"/>
  <c r="K32"/>
  <c r="I32"/>
  <c r="H32"/>
  <c r="G32"/>
  <c r="F32"/>
  <c r="M27"/>
  <c r="L27"/>
  <c r="K27"/>
  <c r="J27"/>
  <c r="I27"/>
  <c r="H27"/>
  <c r="G27"/>
  <c r="K26"/>
  <c r="J26"/>
  <c r="I26"/>
  <c r="H26"/>
  <c r="G26"/>
  <c r="M25"/>
  <c r="L24"/>
  <c r="L23" s="1"/>
  <c r="K25"/>
  <c r="K24" s="1"/>
  <c r="K23" s="1"/>
  <c r="J25"/>
  <c r="I25"/>
  <c r="H25"/>
  <c r="H24" s="1"/>
  <c r="H23" s="1"/>
  <c r="G25"/>
  <c r="G24" s="1"/>
  <c r="G23" s="1"/>
  <c r="J24"/>
  <c r="J23" s="1"/>
  <c r="I24"/>
  <c r="I23"/>
  <c r="F27"/>
  <c r="F25"/>
  <c r="F24" s="1"/>
  <c r="R31"/>
  <c r="F23" l="1"/>
  <c r="P24"/>
  <c r="P23" s="1"/>
  <c r="X40" l="1"/>
  <c r="X39"/>
  <c r="J44" l="1"/>
  <c r="J45" s="1"/>
  <c r="J42"/>
  <c r="R36"/>
  <c r="R35"/>
  <c r="R34"/>
  <c r="R33"/>
  <c r="R30"/>
  <c r="R29"/>
  <c r="R28"/>
  <c r="Q37"/>
  <c r="R26"/>
  <c r="S37"/>
  <c r="K37"/>
  <c r="G37"/>
  <c r="F37" l="1"/>
  <c r="M37"/>
  <c r="L37"/>
  <c r="R32"/>
  <c r="J37"/>
  <c r="O37"/>
  <c r="I37"/>
  <c r="H37"/>
  <c r="N37"/>
  <c r="R25"/>
  <c r="R24" s="1"/>
  <c r="P37"/>
  <c r="R27"/>
  <c r="J46"/>
  <c r="R23" l="1"/>
  <c r="R37" s="1"/>
  <c r="J43" l="1"/>
  <c r="Q43" s="1"/>
</calcChain>
</file>

<file path=xl/sharedStrings.xml><?xml version="1.0" encoding="utf-8"?>
<sst xmlns="http://schemas.openxmlformats.org/spreadsheetml/2006/main" count="83" uniqueCount="78">
  <si>
    <t>RELATÓRIO DE GESTÃO FISCAL</t>
  </si>
  <si>
    <t xml:space="preserve"> RGF - ANEXO 1 (LRF, art. 55, inciso I, alínea "a")</t>
  </si>
  <si>
    <t>DESPESA COM PESSOAL</t>
  </si>
  <si>
    <t>DESPESAS EXECUTADAS</t>
  </si>
  <si>
    <t>(Últimos 12 Meses)</t>
  </si>
  <si>
    <t>LIQUIDADAS</t>
  </si>
  <si>
    <t>INSCRITAS EM</t>
  </si>
  <si>
    <t>TOTAL</t>
  </si>
  <si>
    <t xml:space="preserve"> RESTOS A PAGAR</t>
  </si>
  <si>
    <t>(ÚLTIMOS</t>
  </si>
  <si>
    <t xml:space="preserve">NÃO </t>
  </si>
  <si>
    <t>12 MESES)</t>
  </si>
  <si>
    <t xml:space="preserve"> PROCESSADOS</t>
  </si>
  <si>
    <t>(a)</t>
  </si>
  <si>
    <t>(b)</t>
  </si>
  <si>
    <t>DESPESA BRUTA COM PESSOAL (I)</t>
  </si>
  <si>
    <t xml:space="preserve">    Pessoal Ativo</t>
  </si>
  <si>
    <t xml:space="preserve">    Pessoal Inativo e Pensionistas</t>
  </si>
  <si>
    <t>Indenizações por Demissão e Incentivos à Demissão Voluntária</t>
  </si>
  <si>
    <t>Despesas de Exercícios Anteriores de período anterior ao da apuração</t>
  </si>
  <si>
    <t>Inativos e Pensionistas com Recursos Vinculados</t>
  </si>
  <si>
    <t>DESPESA LÍQUIDA COM PESSOAL (III) = (I - II)</t>
  </si>
  <si>
    <t>APURAÇÃO DO CUMPRIMENTO DO LIMITE LEGAL</t>
  </si>
  <si>
    <t>VALOR</t>
  </si>
  <si>
    <t>% SOBRE A RCL AJUSTADA</t>
  </si>
  <si>
    <t>RECEITA CORRENTE LÍQUIDA - RCL (IV)</t>
  </si>
  <si>
    <r>
      <t>(-) Transferências obrigatórias da União relativas às emendas individuais (V)  (</t>
    </r>
    <r>
      <rPr>
        <sz val="8"/>
        <rFont val="Calibri"/>
        <family val="2"/>
      </rPr>
      <t xml:space="preserve">§ 13, art. 166 da CF)  </t>
    </r>
  </si>
  <si>
    <t>= RECEITA CORRENTE LÍQUIDA AJUSTADA (VI)</t>
  </si>
  <si>
    <t>1. Nos demonstrativos elaborados no primeiro e no segundo quadrimestre de cada exercício, os valores de restos a pagar não processados inscritos em 31 de dezembro do exercício anterior continuarão a ser informados nesse campo. Esses valores não sofrem alteração pelo seu processamento, e somente no caso de cancelamento podem ser excluídos.</t>
  </si>
  <si>
    <t>CÂMARA MUNICIPAL DO RIO DE JANEIRO</t>
  </si>
  <si>
    <t>Contador-Geral</t>
  </si>
  <si>
    <t>Vinicius Costa Rocha Viana</t>
  </si>
  <si>
    <t>Controlador-Geral</t>
  </si>
  <si>
    <t>MESA DIRETORA</t>
  </si>
  <si>
    <t>Presidente</t>
  </si>
  <si>
    <t>TÂNIA BASTOS</t>
  </si>
  <si>
    <t>ZICO</t>
  </si>
  <si>
    <t>2º Vice-Presidente</t>
  </si>
  <si>
    <t>1º Secretário</t>
  </si>
  <si>
    <t>MUNICÍPIO DO RIO DE JANEIRO - PODER LEGISLATIVO</t>
  </si>
  <si>
    <t>FONTE: CONTADORIA-GERAL/CMRJ</t>
  </si>
  <si>
    <t xml:space="preserve"> </t>
  </si>
  <si>
    <t xml:space="preserve">DEMONSTRATIVO DA DESPESA COM PESSOAL </t>
  </si>
  <si>
    <t>ORÇAMENTOS FISCAL E DA SEGURIDADE SOCIAL</t>
  </si>
  <si>
    <t xml:space="preserve">       Vencimento, Vantagens e Outras Despesas Variáveis</t>
  </si>
  <si>
    <t xml:space="preserve">       Obrigações Patronais</t>
  </si>
  <si>
    <t xml:space="preserve">       Aposentadorias, Reserva e reformas</t>
  </si>
  <si>
    <t xml:space="preserve">       Pensões</t>
  </si>
  <si>
    <t xml:space="preserve">    Outras despesas de pessoal decorrentes de contratos de terceirização (§ 1º do art. 18 da LRF)</t>
  </si>
  <si>
    <t>DESPESAS NÃO COMPUTADAS (§ 1º do art. 19 da LRF) (II)</t>
  </si>
  <si>
    <t xml:space="preserve">Decorrentes de Decisão Judicial </t>
  </si>
  <si>
    <t>DESPESA TOTAL COM PESSOAL  (VII) = (IIIa+IIIb)</t>
  </si>
  <si>
    <t>LIMITE MÁXIMO (VIII) (incisos I, II e III, art. 20 da LRF)</t>
  </si>
  <si>
    <t>LIMITE PRUDENCIAL (IX) = (0,95x VI) (parágrafo único, art. 22 da LRF)</t>
  </si>
  <si>
    <t>LIMITE DE ALERTA (X) = (0,90 x VI) (inciso II do § 1º do art. 59 da LRF)</t>
  </si>
  <si>
    <t xml:space="preserve">                 JOÃO PAULO NASCENTES</t>
  </si>
  <si>
    <t xml:space="preserve">                    Diretora de Finanças</t>
  </si>
  <si>
    <t>CARLO CAIADO</t>
  </si>
  <si>
    <t>LUCIANO VIEIRA</t>
  </si>
  <si>
    <t>1º Vice-Presidente</t>
  </si>
  <si>
    <t>RAFAEL ALOISIO FREITAS</t>
  </si>
  <si>
    <t>MARCOS BRAZ</t>
  </si>
  <si>
    <t xml:space="preserve">   2º Secretário</t>
  </si>
  <si>
    <t>ANTONIO CESAR LINS CAVALCANTI</t>
  </si>
  <si>
    <t>JANEIRO-2021/DEZEMBRO-2021</t>
  </si>
  <si>
    <t>Jan/2021</t>
  </si>
  <si>
    <t>Fev/2021</t>
  </si>
  <si>
    <t>Mar/2021</t>
  </si>
  <si>
    <t>Abril/2021</t>
  </si>
  <si>
    <t>Maio/2021</t>
  </si>
  <si>
    <t>Jun/2021</t>
  </si>
  <si>
    <t>Jul/2021</t>
  </si>
  <si>
    <t>Ago/2021</t>
  </si>
  <si>
    <t>Set/2021</t>
  </si>
  <si>
    <t>Out/2021</t>
  </si>
  <si>
    <t>Nov/2021</t>
  </si>
  <si>
    <t>Dez/2021</t>
  </si>
  <si>
    <t xml:space="preserve">    Despesa com Pessoal não executada Orçamentariamente</t>
  </si>
</sst>
</file>

<file path=xl/styles.xml><?xml version="1.0" encoding="utf-8"?>
<styleSheet xmlns="http://schemas.openxmlformats.org/spreadsheetml/2006/main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 &quot;#,##0.00_);[Red]\(&quot;R$ &quot;#,##0.00\)"/>
    <numFmt numFmtId="165" formatCode="0.000"/>
    <numFmt numFmtId="166" formatCode="_(* #,##0.00_);_(* \(#,##0.00\);_(* &quot;-&quot;??_);_(@_)"/>
    <numFmt numFmtId="167" formatCode="_([$€]* #,##0.00_);_([$€]* \(#,##0.00\);_([$€]* &quot;-&quot;??_);_(@_)"/>
  </numFmts>
  <fonts count="1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sz val="8"/>
      <name val="Calibri"/>
      <family val="2"/>
    </font>
    <font>
      <sz val="9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rgb="FF222222"/>
      <name val="Arial"/>
      <family val="2"/>
    </font>
    <font>
      <sz val="11"/>
      <color indexed="8"/>
      <name val="Calibr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4">
    <xf numFmtId="0" fontId="0" fillId="0" borderId="0"/>
    <xf numFmtId="0" fontId="3" fillId="0" borderId="0"/>
    <xf numFmtId="0" fontId="2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25">
    <xf numFmtId="0" fontId="0" fillId="0" borderId="0" xfId="0"/>
    <xf numFmtId="0" fontId="3" fillId="0" borderId="0" xfId="1"/>
    <xf numFmtId="4" fontId="6" fillId="0" borderId="2" xfId="1" applyNumberFormat="1" applyFont="1" applyBorder="1"/>
    <xf numFmtId="4" fontId="6" fillId="0" borderId="6" xfId="1" applyNumberFormat="1" applyFont="1" applyBorder="1"/>
    <xf numFmtId="4" fontId="6" fillId="0" borderId="15" xfId="1" applyNumberFormat="1" applyFont="1" applyBorder="1"/>
    <xf numFmtId="43" fontId="6" fillId="0" borderId="6" xfId="4" applyFont="1" applyBorder="1"/>
    <xf numFmtId="43" fontId="6" fillId="0" borderId="15" xfId="4" applyFont="1" applyBorder="1"/>
    <xf numFmtId="0" fontId="6" fillId="0" borderId="0" xfId="0" applyNumberFormat="1" applyFont="1" applyFill="1" applyBorder="1" applyAlignment="1"/>
    <xf numFmtId="43" fontId="0" fillId="0" borderId="0" xfId="4" applyFont="1"/>
    <xf numFmtId="0" fontId="5" fillId="0" borderId="0" xfId="0" applyNumberFormat="1" applyFont="1" applyFill="1" applyAlignment="1"/>
    <xf numFmtId="0" fontId="7" fillId="0" borderId="0" xfId="0" applyNumberFormat="1" applyFont="1" applyFill="1" applyAlignment="1"/>
    <xf numFmtId="0" fontId="6" fillId="0" borderId="0" xfId="0" applyNumberFormat="1" applyFont="1" applyFill="1" applyAlignment="1"/>
    <xf numFmtId="164" fontId="6" fillId="0" borderId="0" xfId="0" applyNumberFormat="1" applyFont="1" applyFill="1" applyAlignment="1">
      <alignment horizontal="right"/>
    </xf>
    <xf numFmtId="0" fontId="7" fillId="2" borderId="3" xfId="0" applyNumberFormat="1" applyFont="1" applyFill="1" applyBorder="1" applyAlignment="1">
      <alignment horizontal="center" vertical="center"/>
    </xf>
    <xf numFmtId="0" fontId="7" fillId="2" borderId="4" xfId="0" applyNumberFormat="1" applyFont="1" applyFill="1" applyBorder="1" applyAlignment="1">
      <alignment horizontal="center" vertical="center"/>
    </xf>
    <xf numFmtId="0" fontId="7" fillId="2" borderId="5" xfId="0" applyNumberFormat="1" applyFont="1" applyFill="1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center" vertical="center"/>
    </xf>
    <xf numFmtId="0" fontId="7" fillId="2" borderId="13" xfId="0" applyNumberFormat="1" applyFont="1" applyFill="1" applyBorder="1" applyAlignment="1">
      <alignment horizontal="center" vertical="center"/>
    </xf>
    <xf numFmtId="0" fontId="7" fillId="2" borderId="6" xfId="0" applyNumberFormat="1" applyFont="1" applyFill="1" applyBorder="1" applyAlignment="1">
      <alignment horizontal="center"/>
    </xf>
    <xf numFmtId="0" fontId="7" fillId="2" borderId="2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/>
    </xf>
    <xf numFmtId="49" fontId="7" fillId="2" borderId="13" xfId="0" applyNumberFormat="1" applyFont="1" applyFill="1" applyBorder="1" applyAlignment="1">
      <alignment horizontal="center" vertical="center"/>
    </xf>
    <xf numFmtId="0" fontId="7" fillId="2" borderId="6" xfId="0" applyNumberFormat="1" applyFont="1" applyFill="1" applyBorder="1" applyAlignment="1">
      <alignment horizontal="center" vertical="center"/>
    </xf>
    <xf numFmtId="0" fontId="7" fillId="2" borderId="6" xfId="0" applyNumberFormat="1" applyFont="1" applyFill="1" applyBorder="1" applyAlignment="1">
      <alignment horizontal="center" vertical="top" wrapText="1"/>
    </xf>
    <xf numFmtId="0" fontId="7" fillId="2" borderId="7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7" fillId="2" borderId="14" xfId="0" applyNumberFormat="1" applyFont="1" applyFill="1" applyBorder="1" applyAlignment="1">
      <alignment horizontal="center" vertical="top" wrapText="1"/>
    </xf>
    <xf numFmtId="0" fontId="6" fillId="0" borderId="3" xfId="0" applyNumberFormat="1" applyFont="1" applyFill="1" applyBorder="1" applyAlignment="1"/>
    <xf numFmtId="0" fontId="6" fillId="0" borderId="4" xfId="0" applyNumberFormat="1" applyFont="1" applyFill="1" applyBorder="1" applyAlignment="1"/>
    <xf numFmtId="0" fontId="6" fillId="0" borderId="5" xfId="0" applyNumberFormat="1" applyFont="1" applyFill="1" applyBorder="1" applyAlignment="1"/>
    <xf numFmtId="4" fontId="6" fillId="0" borderId="15" xfId="1" applyNumberFormat="1" applyFont="1" applyBorder="1" applyAlignment="1">
      <alignment horizontal="right"/>
    </xf>
    <xf numFmtId="43" fontId="0" fillId="0" borderId="0" xfId="4" applyFont="1" applyBorder="1"/>
    <xf numFmtId="0" fontId="6" fillId="0" borderId="15" xfId="0" applyNumberFormat="1" applyFont="1" applyFill="1" applyBorder="1" applyAlignment="1">
      <alignment horizontal="left"/>
    </xf>
    <xf numFmtId="0" fontId="6" fillId="0" borderId="13" xfId="0" applyNumberFormat="1" applyFont="1" applyFill="1" applyBorder="1" applyAlignment="1"/>
    <xf numFmtId="43" fontId="6" fillId="0" borderId="15" xfId="4" applyFont="1" applyBorder="1" applyAlignment="1">
      <alignment horizontal="right"/>
    </xf>
    <xf numFmtId="43" fontId="6" fillId="0" borderId="6" xfId="4" applyFont="1" applyBorder="1" applyAlignment="1">
      <alignment horizontal="right"/>
    </xf>
    <xf numFmtId="0" fontId="6" fillId="0" borderId="15" xfId="0" applyNumberFormat="1" applyFont="1" applyFill="1" applyBorder="1" applyAlignment="1"/>
    <xf numFmtId="0" fontId="6" fillId="0" borderId="15" xfId="0" applyNumberFormat="1" applyFont="1" applyFill="1" applyBorder="1" applyAlignment="1">
      <alignment horizontal="left" indent="1"/>
    </xf>
    <xf numFmtId="43" fontId="0" fillId="0" borderId="0" xfId="4" applyFont="1" applyFill="1"/>
    <xf numFmtId="0" fontId="0" fillId="0" borderId="0" xfId="0" applyFill="1"/>
    <xf numFmtId="0" fontId="6" fillId="0" borderId="7" xfId="0" applyNumberFormat="1" applyFont="1" applyFill="1" applyBorder="1" applyAlignment="1">
      <alignment horizontal="left" indent="1"/>
    </xf>
    <xf numFmtId="0" fontId="6" fillId="0" borderId="8" xfId="0" applyNumberFormat="1" applyFont="1" applyFill="1" applyBorder="1" applyAlignment="1"/>
    <xf numFmtId="0" fontId="6" fillId="0" borderId="9" xfId="0" applyNumberFormat="1" applyFont="1" applyFill="1" applyBorder="1" applyAlignment="1"/>
    <xf numFmtId="43" fontId="6" fillId="0" borderId="14" xfId="4" applyFont="1" applyBorder="1" applyAlignment="1">
      <alignment horizontal="right"/>
    </xf>
    <xf numFmtId="0" fontId="6" fillId="0" borderId="10" xfId="0" applyNumberFormat="1" applyFont="1" applyFill="1" applyBorder="1" applyAlignment="1"/>
    <xf numFmtId="0" fontId="6" fillId="0" borderId="11" xfId="0" applyNumberFormat="1" applyFont="1" applyFill="1" applyBorder="1" applyAlignment="1"/>
    <xf numFmtId="0" fontId="6" fillId="0" borderId="12" xfId="0" applyNumberFormat="1" applyFont="1" applyFill="1" applyBorder="1" applyAlignment="1"/>
    <xf numFmtId="43" fontId="10" fillId="0" borderId="1" xfId="4" applyFont="1" applyFill="1" applyBorder="1" applyAlignment="1"/>
    <xf numFmtId="43" fontId="0" fillId="0" borderId="0" xfId="4" applyFont="1" applyFill="1" applyBorder="1"/>
    <xf numFmtId="0" fontId="11" fillId="0" borderId="11" xfId="0" applyNumberFormat="1" applyFont="1" applyFill="1" applyBorder="1" applyAlignment="1"/>
    <xf numFmtId="4" fontId="13" fillId="0" borderId="0" xfId="0" applyNumberFormat="1" applyFont="1"/>
    <xf numFmtId="165" fontId="6" fillId="0" borderId="0" xfId="0" applyNumberFormat="1" applyFont="1" applyFill="1" applyBorder="1" applyAlignment="1"/>
    <xf numFmtId="43" fontId="3" fillId="0" borderId="0" xfId="4" applyFont="1" applyBorder="1"/>
    <xf numFmtId="0" fontId="0" fillId="0" borderId="0" xfId="0" applyAlignment="1"/>
    <xf numFmtId="0" fontId="0" fillId="0" borderId="0" xfId="0" applyAlignment="1">
      <alignment horizontal="center"/>
    </xf>
    <xf numFmtId="0" fontId="7" fillId="2" borderId="1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/>
    <xf numFmtId="43" fontId="0" fillId="0" borderId="0" xfId="0" applyNumberFormat="1" applyFill="1"/>
    <xf numFmtId="0" fontId="3" fillId="0" borderId="0" xfId="0" applyFont="1" applyFill="1"/>
    <xf numFmtId="0" fontId="7" fillId="0" borderId="15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/>
    <xf numFmtId="43" fontId="6" fillId="0" borderId="6" xfId="13" applyFont="1" applyBorder="1"/>
    <xf numFmtId="43" fontId="6" fillId="0" borderId="15" xfId="13" applyFont="1" applyBorder="1"/>
    <xf numFmtId="43" fontId="6" fillId="3" borderId="15" xfId="13" applyFont="1" applyFill="1" applyBorder="1"/>
    <xf numFmtId="43" fontId="6" fillId="3" borderId="6" xfId="13" applyFont="1" applyFill="1" applyBorder="1"/>
    <xf numFmtId="4" fontId="6" fillId="3" borderId="6" xfId="1" applyNumberFormat="1" applyFont="1" applyFill="1" applyBorder="1"/>
    <xf numFmtId="43" fontId="6" fillId="0" borderId="0" xfId="4" applyFont="1" applyFill="1" applyAlignment="1"/>
    <xf numFmtId="43" fontId="15" fillId="0" borderId="0" xfId="4" applyFont="1" applyAlignment="1">
      <alignment horizontal="right"/>
    </xf>
    <xf numFmtId="43" fontId="6" fillId="0" borderId="11" xfId="0" applyNumberFormat="1" applyFont="1" applyFill="1" applyBorder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0" fontId="6" fillId="0" borderId="10" xfId="1" applyNumberFormat="1" applyFont="1" applyFill="1" applyBorder="1" applyAlignment="1">
      <alignment horizontal="center"/>
    </xf>
    <xf numFmtId="10" fontId="6" fillId="0" borderId="11" xfId="1" applyNumberFormat="1" applyFont="1" applyFill="1" applyBorder="1" applyAlignment="1">
      <alignment horizontal="center"/>
    </xf>
    <xf numFmtId="10" fontId="6" fillId="0" borderId="12" xfId="1" applyNumberFormat="1" applyFont="1" applyFill="1" applyBorder="1" applyAlignment="1">
      <alignment horizontal="center"/>
    </xf>
    <xf numFmtId="0" fontId="6" fillId="0" borderId="10" xfId="0" applyNumberFormat="1" applyFont="1" applyFill="1" applyBorder="1" applyAlignment="1">
      <alignment horizontal="left"/>
    </xf>
    <xf numFmtId="0" fontId="6" fillId="0" borderId="11" xfId="0" applyNumberFormat="1" applyFont="1" applyFill="1" applyBorder="1" applyAlignment="1">
      <alignment horizontal="left"/>
    </xf>
    <xf numFmtId="0" fontId="6" fillId="0" borderId="12" xfId="0" applyNumberFormat="1" applyFont="1" applyFill="1" applyBorder="1" applyAlignment="1">
      <alignment horizontal="left"/>
    </xf>
    <xf numFmtId="4" fontId="11" fillId="0" borderId="10" xfId="0" applyNumberFormat="1" applyFont="1" applyFill="1" applyBorder="1" applyAlignment="1">
      <alignment horizontal="right"/>
    </xf>
    <xf numFmtId="4" fontId="11" fillId="0" borderId="11" xfId="0" applyNumberFormat="1" applyFont="1" applyFill="1" applyBorder="1" applyAlignment="1">
      <alignment horizontal="right"/>
    </xf>
    <xf numFmtId="4" fontId="11" fillId="0" borderId="12" xfId="0" applyNumberFormat="1" applyFont="1" applyFill="1" applyBorder="1" applyAlignment="1">
      <alignment horizontal="right"/>
    </xf>
    <xf numFmtId="0" fontId="6" fillId="0" borderId="0" xfId="1" applyNumberFormat="1" applyFont="1" applyFill="1" applyBorder="1" applyAlignment="1">
      <alignment horizontal="left" wrapText="1"/>
    </xf>
    <xf numFmtId="0" fontId="6" fillId="0" borderId="10" xfId="1" applyNumberFormat="1" applyFont="1" applyFill="1" applyBorder="1" applyAlignment="1">
      <alignment horizontal="left"/>
    </xf>
    <xf numFmtId="0" fontId="6" fillId="0" borderId="11" xfId="1" applyNumberFormat="1" applyFont="1" applyFill="1" applyBorder="1" applyAlignment="1">
      <alignment horizontal="left"/>
    </xf>
    <xf numFmtId="0" fontId="6" fillId="0" borderId="12" xfId="1" applyNumberFormat="1" applyFont="1" applyFill="1" applyBorder="1" applyAlignment="1">
      <alignment horizontal="left"/>
    </xf>
    <xf numFmtId="43" fontId="11" fillId="0" borderId="10" xfId="4" applyFont="1" applyFill="1" applyBorder="1" applyAlignment="1">
      <alignment horizontal="right"/>
    </xf>
    <xf numFmtId="43" fontId="11" fillId="0" borderId="11" xfId="4" applyFont="1" applyFill="1" applyBorder="1" applyAlignment="1">
      <alignment horizontal="right"/>
    </xf>
    <xf numFmtId="43" fontId="11" fillId="0" borderId="12" xfId="4" applyFont="1" applyFill="1" applyBorder="1" applyAlignment="1">
      <alignment horizontal="right"/>
    </xf>
    <xf numFmtId="43" fontId="11" fillId="0" borderId="10" xfId="4" applyFont="1" applyFill="1" applyBorder="1" applyAlignment="1">
      <alignment horizontal="center"/>
    </xf>
    <xf numFmtId="43" fontId="11" fillId="0" borderId="11" xfId="4" applyFont="1" applyFill="1" applyBorder="1" applyAlignment="1">
      <alignment horizontal="center"/>
    </xf>
    <xf numFmtId="43" fontId="11" fillId="0" borderId="12" xfId="4" applyFont="1" applyFill="1" applyBorder="1" applyAlignment="1">
      <alignment horizontal="center"/>
    </xf>
    <xf numFmtId="10" fontId="6" fillId="0" borderId="10" xfId="5" applyNumberFormat="1" applyFont="1" applyFill="1" applyBorder="1" applyAlignment="1">
      <alignment horizontal="center"/>
    </xf>
    <xf numFmtId="10" fontId="6" fillId="0" borderId="11" xfId="5" applyNumberFormat="1" applyFont="1" applyFill="1" applyBorder="1" applyAlignment="1">
      <alignment horizontal="center"/>
    </xf>
    <xf numFmtId="10" fontId="6" fillId="0" borderId="12" xfId="5" applyNumberFormat="1" applyFont="1" applyFill="1" applyBorder="1" applyAlignment="1">
      <alignment horizontal="center"/>
    </xf>
    <xf numFmtId="49" fontId="6" fillId="0" borderId="10" xfId="1" applyNumberFormat="1" applyFont="1" applyFill="1" applyBorder="1" applyAlignment="1">
      <alignment horizontal="left"/>
    </xf>
    <xf numFmtId="49" fontId="6" fillId="0" borderId="11" xfId="1" applyNumberFormat="1" applyFont="1" applyFill="1" applyBorder="1" applyAlignment="1">
      <alignment horizontal="left"/>
    </xf>
    <xf numFmtId="49" fontId="6" fillId="0" borderId="12" xfId="1" applyNumberFormat="1" applyFont="1" applyFill="1" applyBorder="1" applyAlignment="1">
      <alignment horizontal="left"/>
    </xf>
    <xf numFmtId="0" fontId="6" fillId="2" borderId="10" xfId="0" applyNumberFormat="1" applyFont="1" applyFill="1" applyBorder="1" applyAlignment="1">
      <alignment horizontal="left"/>
    </xf>
    <xf numFmtId="0" fontId="6" fillId="2" borderId="11" xfId="0" applyNumberFormat="1" applyFont="1" applyFill="1" applyBorder="1" applyAlignment="1">
      <alignment horizontal="left"/>
    </xf>
    <xf numFmtId="0" fontId="6" fillId="2" borderId="12" xfId="0" applyNumberFormat="1" applyFont="1" applyFill="1" applyBorder="1" applyAlignment="1">
      <alignment horizontal="left"/>
    </xf>
    <xf numFmtId="43" fontId="11" fillId="2" borderId="10" xfId="4" applyFont="1" applyFill="1" applyBorder="1" applyAlignment="1">
      <alignment horizontal="right"/>
    </xf>
    <xf numFmtId="43" fontId="11" fillId="2" borderId="11" xfId="4" applyFont="1" applyFill="1" applyBorder="1" applyAlignment="1">
      <alignment horizontal="right"/>
    </xf>
    <xf numFmtId="43" fontId="11" fillId="2" borderId="12" xfId="4" applyFont="1" applyFill="1" applyBorder="1" applyAlignment="1">
      <alignment horizontal="right"/>
    </xf>
    <xf numFmtId="10" fontId="6" fillId="2" borderId="10" xfId="5" applyNumberFormat="1" applyFont="1" applyFill="1" applyBorder="1" applyAlignment="1">
      <alignment horizontal="center"/>
    </xf>
    <xf numFmtId="10" fontId="6" fillId="2" borderId="11" xfId="5" applyNumberFormat="1" applyFont="1" applyFill="1" applyBorder="1" applyAlignment="1">
      <alignment horizontal="center"/>
    </xf>
    <xf numFmtId="10" fontId="6" fillId="2" borderId="12" xfId="5" applyNumberFormat="1" applyFont="1" applyFill="1" applyBorder="1" applyAlignment="1">
      <alignment horizontal="center"/>
    </xf>
    <xf numFmtId="0" fontId="7" fillId="2" borderId="10" xfId="0" applyNumberFormat="1" applyFont="1" applyFill="1" applyBorder="1" applyAlignment="1">
      <alignment horizontal="center"/>
    </xf>
    <xf numFmtId="0" fontId="7" fillId="2" borderId="11" xfId="0" applyNumberFormat="1" applyFont="1" applyFill="1" applyBorder="1" applyAlignment="1">
      <alignment horizontal="center"/>
    </xf>
    <xf numFmtId="0" fontId="7" fillId="2" borderId="12" xfId="0" applyNumberFormat="1" applyFont="1" applyFill="1" applyBorder="1" applyAlignment="1">
      <alignment horizontal="center"/>
    </xf>
    <xf numFmtId="0" fontId="12" fillId="2" borderId="10" xfId="0" applyNumberFormat="1" applyFont="1" applyFill="1" applyBorder="1" applyAlignment="1">
      <alignment horizontal="center"/>
    </xf>
    <xf numFmtId="0" fontId="12" fillId="2" borderId="11" xfId="0" applyNumberFormat="1" applyFont="1" applyFill="1" applyBorder="1" applyAlignment="1">
      <alignment horizontal="center"/>
    </xf>
    <xf numFmtId="0" fontId="12" fillId="2" borderId="12" xfId="0" applyNumberFormat="1" applyFont="1" applyFill="1" applyBorder="1" applyAlignment="1">
      <alignment horizontal="center"/>
    </xf>
    <xf numFmtId="0" fontId="6" fillId="0" borderId="0" xfId="0" applyNumberFormat="1" applyFont="1" applyFill="1" applyAlignment="1">
      <alignment horizontal="center"/>
    </xf>
    <xf numFmtId="0" fontId="7" fillId="0" borderId="0" xfId="0" applyNumberFormat="1" applyFont="1" applyFill="1" applyAlignment="1">
      <alignment horizontal="center"/>
    </xf>
    <xf numFmtId="0" fontId="7" fillId="2" borderId="3" xfId="0" applyNumberFormat="1" applyFont="1" applyFill="1" applyBorder="1" applyAlignment="1">
      <alignment horizontal="center"/>
    </xf>
    <xf numFmtId="0" fontId="7" fillId="2" borderId="4" xfId="0" applyNumberFormat="1" applyFont="1" applyFill="1" applyBorder="1" applyAlignment="1">
      <alignment horizontal="center"/>
    </xf>
    <xf numFmtId="0" fontId="7" fillId="2" borderId="5" xfId="0" applyNumberFormat="1" applyFont="1" applyFill="1" applyBorder="1" applyAlignment="1">
      <alignment horizontal="center"/>
    </xf>
    <xf numFmtId="0" fontId="7" fillId="2" borderId="7" xfId="0" applyNumberFormat="1" applyFont="1" applyFill="1" applyBorder="1" applyAlignment="1">
      <alignment horizontal="center"/>
    </xf>
    <xf numFmtId="0" fontId="7" fillId="2" borderId="8" xfId="0" applyNumberFormat="1" applyFont="1" applyFill="1" applyBorder="1" applyAlignment="1">
      <alignment horizontal="center"/>
    </xf>
    <xf numFmtId="0" fontId="7" fillId="2" borderId="9" xfId="0" applyNumberFormat="1" applyFont="1" applyFill="1" applyBorder="1" applyAlignment="1">
      <alignment horizontal="center"/>
    </xf>
    <xf numFmtId="0" fontId="7" fillId="2" borderId="15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</cellXfs>
  <cellStyles count="14">
    <cellStyle name="Euro" xfId="8"/>
    <cellStyle name="Moeda 2" xfId="12"/>
    <cellStyle name="Moeda 3" xfId="7"/>
    <cellStyle name="Normal" xfId="0" builtinId="0"/>
    <cellStyle name="Normal 2" xfId="1"/>
    <cellStyle name="Normal 3" xfId="2"/>
    <cellStyle name="Normal 3 2" xfId="3"/>
    <cellStyle name="Normal 4" xfId="6"/>
    <cellStyle name="Porcentagem" xfId="5" builtinId="5"/>
    <cellStyle name="Porcentagem 2" xfId="9"/>
    <cellStyle name="Separador de milhares" xfId="4" builtinId="3"/>
    <cellStyle name="Separador de milhares 2" xfId="11"/>
    <cellStyle name="Separador de milhares 3" xfId="10"/>
    <cellStyle name="Separador de milhares 4" xfId="1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3"/>
  <sheetViews>
    <sheetView tabSelected="1" workbookViewId="0">
      <selection activeCell="J36" sqref="J36"/>
    </sheetView>
  </sheetViews>
  <sheetFormatPr defaultRowHeight="12.75"/>
  <cols>
    <col min="1" max="1" width="47.7109375" customWidth="1"/>
    <col min="3" max="3" width="13.5703125" customWidth="1"/>
    <col min="4" max="4" width="9.140625" hidden="1" customWidth="1"/>
    <col min="5" max="5" width="8.28515625" hidden="1" customWidth="1"/>
    <col min="6" max="9" width="11.7109375" customWidth="1"/>
    <col min="10" max="10" width="12.85546875" bestFit="1" customWidth="1"/>
    <col min="11" max="13" width="11.7109375" customWidth="1"/>
    <col min="14" max="14" width="12.7109375" bestFit="1" customWidth="1"/>
    <col min="15" max="15" width="11.7109375" customWidth="1"/>
    <col min="16" max="16" width="12.7109375" bestFit="1" customWidth="1"/>
    <col min="17" max="17" width="13.140625" customWidth="1"/>
    <col min="18" max="18" width="12.7109375" customWidth="1"/>
    <col min="19" max="19" width="16.85546875" bestFit="1" customWidth="1"/>
    <col min="20" max="20" width="17.7109375" style="8" bestFit="1" customWidth="1"/>
    <col min="22" max="22" width="21.42578125" customWidth="1"/>
    <col min="24" max="24" width="14" bestFit="1" customWidth="1"/>
  </cols>
  <sheetData>
    <row r="1" spans="1:19" ht="15.75" customHeight="1"/>
    <row r="3" spans="1:19" ht="11.25" customHeight="1"/>
    <row r="4" spans="1:19" ht="11.25" customHeight="1"/>
    <row r="5" spans="1:19" ht="11.25" customHeight="1"/>
    <row r="6" spans="1:19" ht="11.25" customHeight="1">
      <c r="A6" s="9" t="s">
        <v>41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1"/>
      <c r="S6" s="11"/>
    </row>
    <row r="7" spans="1:19" ht="11.2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1"/>
      <c r="S7" s="11"/>
    </row>
    <row r="8" spans="1:19" ht="11.25" customHeight="1">
      <c r="A8" s="114" t="s">
        <v>39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</row>
    <row r="9" spans="1:19" ht="11.25" customHeight="1">
      <c r="A9" s="114" t="s">
        <v>29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</row>
    <row r="10" spans="1:19" ht="11.25" customHeight="1">
      <c r="A10" s="114" t="s">
        <v>0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</row>
    <row r="11" spans="1:19" ht="11.25" customHeight="1">
      <c r="A11" s="115" t="s">
        <v>42</v>
      </c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</row>
    <row r="12" spans="1:19" ht="11.25" customHeight="1">
      <c r="A12" s="114" t="s">
        <v>43</v>
      </c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</row>
    <row r="13" spans="1:19" ht="11.25" customHeight="1">
      <c r="A13" s="114" t="s">
        <v>64</v>
      </c>
      <c r="B13" s="114"/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</row>
    <row r="14" spans="1:19" ht="11.25" customHeight="1">
      <c r="A14" s="11"/>
      <c r="B14" s="11"/>
      <c r="C14" s="11"/>
      <c r="D14" s="11"/>
      <c r="E14" s="11"/>
      <c r="F14" s="69"/>
      <c r="G14" s="69"/>
      <c r="H14" s="69"/>
      <c r="I14" s="69"/>
      <c r="J14" s="69"/>
      <c r="K14" s="69"/>
      <c r="L14" s="69"/>
      <c r="M14" s="69"/>
      <c r="N14" s="70"/>
      <c r="O14" s="70"/>
      <c r="P14" s="70"/>
      <c r="Q14" s="70"/>
      <c r="R14" s="11"/>
      <c r="S14" s="11"/>
    </row>
    <row r="15" spans="1:19">
      <c r="A15" s="11" t="s">
        <v>1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2">
        <v>1</v>
      </c>
    </row>
    <row r="16" spans="1:19">
      <c r="A16" s="13"/>
      <c r="B16" s="14"/>
      <c r="C16" s="14"/>
      <c r="D16" s="14"/>
      <c r="E16" s="15"/>
      <c r="F16" s="116" t="s">
        <v>3</v>
      </c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8"/>
    </row>
    <row r="17" spans="1:22">
      <c r="A17" s="57"/>
      <c r="B17" s="16"/>
      <c r="C17" s="16"/>
      <c r="D17" s="16"/>
      <c r="E17" s="17"/>
      <c r="F17" s="119" t="s">
        <v>4</v>
      </c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1"/>
    </row>
    <row r="18" spans="1:22">
      <c r="A18" s="122" t="s">
        <v>2</v>
      </c>
      <c r="B18" s="123"/>
      <c r="C18" s="123"/>
      <c r="D18" s="123"/>
      <c r="E18" s="124"/>
      <c r="F18" s="108" t="s">
        <v>5</v>
      </c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10"/>
      <c r="S18" s="18" t="s">
        <v>6</v>
      </c>
    </row>
    <row r="19" spans="1:22">
      <c r="A19" s="57"/>
      <c r="B19" s="16"/>
      <c r="C19" s="16"/>
      <c r="D19" s="16"/>
      <c r="E19" s="17"/>
      <c r="F19" s="19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8" t="s">
        <v>7</v>
      </c>
      <c r="S19" s="18" t="s">
        <v>8</v>
      </c>
    </row>
    <row r="20" spans="1:22">
      <c r="A20" s="57"/>
      <c r="B20" s="16"/>
      <c r="C20" s="16"/>
      <c r="D20" s="16"/>
      <c r="E20" s="17"/>
      <c r="F20" s="20" t="s">
        <v>65</v>
      </c>
      <c r="G20" s="20" t="s">
        <v>66</v>
      </c>
      <c r="H20" s="21" t="s">
        <v>67</v>
      </c>
      <c r="I20" s="21" t="s">
        <v>68</v>
      </c>
      <c r="J20" s="21" t="s">
        <v>69</v>
      </c>
      <c r="K20" s="21" t="s">
        <v>70</v>
      </c>
      <c r="L20" s="21" t="s">
        <v>71</v>
      </c>
      <c r="M20" s="21" t="s">
        <v>72</v>
      </c>
      <c r="N20" s="21" t="s">
        <v>73</v>
      </c>
      <c r="O20" s="21" t="s">
        <v>74</v>
      </c>
      <c r="P20" s="21" t="s">
        <v>75</v>
      </c>
      <c r="Q20" s="21" t="s">
        <v>76</v>
      </c>
      <c r="R20" s="18" t="s">
        <v>9</v>
      </c>
      <c r="S20" s="18" t="s">
        <v>10</v>
      </c>
    </row>
    <row r="21" spans="1:22">
      <c r="A21" s="122"/>
      <c r="B21" s="123"/>
      <c r="C21" s="123"/>
      <c r="D21" s="123"/>
      <c r="E21" s="124"/>
      <c r="F21" s="22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23" t="s">
        <v>11</v>
      </c>
      <c r="S21" s="23" t="s">
        <v>12</v>
      </c>
    </row>
    <row r="22" spans="1:22">
      <c r="A22" s="24"/>
      <c r="B22" s="25"/>
      <c r="C22" s="25"/>
      <c r="D22" s="25"/>
      <c r="E22" s="26"/>
      <c r="F22" s="27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8" t="s">
        <v>13</v>
      </c>
      <c r="S22" s="28" t="s">
        <v>14</v>
      </c>
    </row>
    <row r="23" spans="1:22">
      <c r="A23" s="29" t="s">
        <v>15</v>
      </c>
      <c r="B23" s="30"/>
      <c r="C23" s="30"/>
      <c r="D23" s="30"/>
      <c r="E23" s="31"/>
      <c r="F23" s="3">
        <f t="shared" ref="F23:H23" si="0">F24+F27+F30+F31</f>
        <v>52024827.659999996</v>
      </c>
      <c r="G23" s="3">
        <f t="shared" si="0"/>
        <v>56961326.670000002</v>
      </c>
      <c r="H23" s="3">
        <f t="shared" si="0"/>
        <v>56891283.829999998</v>
      </c>
      <c r="I23" s="3">
        <f>I24+I27+I30+I31</f>
        <v>57753591.829999998</v>
      </c>
      <c r="J23" s="3">
        <f>J24+J27+J30+J31</f>
        <v>116716108.88</v>
      </c>
      <c r="K23" s="3">
        <f t="shared" ref="K23:L23" si="1">K24+K27+K30+K31</f>
        <v>69847580.060000002</v>
      </c>
      <c r="L23" s="3">
        <f t="shared" si="1"/>
        <v>83354181.799999997</v>
      </c>
      <c r="M23" s="3">
        <f>M24+M27+M30+M31</f>
        <v>66339884.740000002</v>
      </c>
      <c r="N23" s="3">
        <f>N24+N27+N30+N31</f>
        <v>66775572.719999999</v>
      </c>
      <c r="O23" s="3">
        <f t="shared" ref="O23:Q23" si="2">O24+O27+O30+O31</f>
        <v>66452569.070000008</v>
      </c>
      <c r="P23" s="3">
        <f t="shared" si="2"/>
        <v>93172971.450000003</v>
      </c>
      <c r="Q23" s="3">
        <f t="shared" si="2"/>
        <v>84490124.150000006</v>
      </c>
      <c r="R23" s="3">
        <f>R24+R27+R30</f>
        <v>870780022.86000001</v>
      </c>
      <c r="S23" s="2">
        <f>S24+S27+S30+S31</f>
        <v>16486551.58</v>
      </c>
      <c r="T23" s="33"/>
      <c r="V23" s="8"/>
    </row>
    <row r="24" spans="1:22">
      <c r="A24" s="62" t="s">
        <v>16</v>
      </c>
      <c r="B24" s="7"/>
      <c r="C24" s="7"/>
      <c r="D24" s="7"/>
      <c r="E24" s="35"/>
      <c r="F24" s="3">
        <f t="shared" ref="F24" si="3">SUM(F25:F26)</f>
        <v>33599016.289999999</v>
      </c>
      <c r="G24" s="3">
        <f>SUM(G25:G26)</f>
        <v>38546006.07</v>
      </c>
      <c r="H24" s="3">
        <f t="shared" ref="H24:I24" si="4">SUM(H25:H26)</f>
        <v>38456375.469999999</v>
      </c>
      <c r="I24" s="3">
        <f t="shared" si="4"/>
        <v>39352891.939999998</v>
      </c>
      <c r="J24" s="3">
        <f>SUM(J25:J26)</f>
        <v>38019609.25</v>
      </c>
      <c r="K24" s="3">
        <f>SUM(K25:K26)</f>
        <v>82358965.620000005</v>
      </c>
      <c r="L24" s="3">
        <f t="shared" ref="L24" si="5">SUM(L25:L26)</f>
        <v>48679132.68</v>
      </c>
      <c r="M24" s="3">
        <f>SUM(M25:M26)</f>
        <v>43234279</v>
      </c>
      <c r="N24" s="3">
        <f>SUM(N25:N26)</f>
        <v>43426403.5</v>
      </c>
      <c r="O24" s="3">
        <f t="shared" ref="O24:Q24" si="6">SUM(O25:O26)</f>
        <v>43475852.680000007</v>
      </c>
      <c r="P24" s="3">
        <f t="shared" si="6"/>
        <v>69937653.420000002</v>
      </c>
      <c r="Q24" s="3">
        <f t="shared" si="6"/>
        <v>50091231.710000001</v>
      </c>
      <c r="R24" s="3">
        <f>SUM(R25:R26)</f>
        <v>569177417.63</v>
      </c>
      <c r="S24" s="3">
        <f>SUM(S25:S26)</f>
        <v>16486551.58</v>
      </c>
      <c r="V24" s="8"/>
    </row>
    <row r="25" spans="1:22">
      <c r="A25" s="34" t="s">
        <v>44</v>
      </c>
      <c r="B25" s="7"/>
      <c r="C25" s="7"/>
      <c r="D25" s="7"/>
      <c r="E25" s="35"/>
      <c r="F25" s="65">
        <f>25479436.15+4427573.85+318076.29</f>
        <v>30225086.289999999</v>
      </c>
      <c r="G25" s="65">
        <f>26291328.21+5167251.93+500728.09+8721.4</f>
        <v>31968029.629999999</v>
      </c>
      <c r="H25" s="65">
        <f>26087643.74+5369405.87+348630.38+18939.61</f>
        <v>31824619.599999998</v>
      </c>
      <c r="I25" s="65">
        <f>26208728.97+5575754.53+245731.15+392355.98+247571.32</f>
        <v>32670141.949999999</v>
      </c>
      <c r="J25" s="65">
        <f>25732601.63+5327547.14+28398.11+125060.82+183595.73</f>
        <v>31397203.43</v>
      </c>
      <c r="K25" s="65">
        <f>42576201.98+5490556.89+307162.39+183744.69</f>
        <v>48557665.949999996</v>
      </c>
      <c r="L25" s="65">
        <f>25962320.14+5372989.73+145432.25+3042.08+539972.58</f>
        <v>32023756.779999997</v>
      </c>
      <c r="M25" s="65">
        <f>26372978.64+5505643.97+11064.95</f>
        <v>31889687.559999999</v>
      </c>
      <c r="N25" s="36">
        <f>25830776.54+5572210.91+9361.53+214159.73+490843.54</f>
        <v>32117352.25</v>
      </c>
      <c r="O25" s="32">
        <f>25951145.46+5653099.6+5086.34+65309.03</f>
        <v>31674640.430000003</v>
      </c>
      <c r="P25" s="6">
        <f>43914408.36+5806194.84+106747.6</f>
        <v>49827350.800000004</v>
      </c>
      <c r="Q25" s="5">
        <f>29378177.78+5827163.93+7403.83+9886.18</f>
        <v>35222631.719999999</v>
      </c>
      <c r="R25" s="4">
        <f>SUM(F25:Q25)</f>
        <v>419398166.38999999</v>
      </c>
      <c r="S25" s="3">
        <f>8931939.4+444641.23+128637.95</f>
        <v>9505218.5800000001</v>
      </c>
      <c r="V25" s="8"/>
    </row>
    <row r="26" spans="1:22">
      <c r="A26" s="34" t="s">
        <v>45</v>
      </c>
      <c r="B26" s="7"/>
      <c r="C26" s="7"/>
      <c r="D26" s="7"/>
      <c r="E26" s="35"/>
      <c r="F26" s="65">
        <v>3373930</v>
      </c>
      <c r="G26" s="64">
        <f>3181229.82+3396746.62</f>
        <v>6577976.4399999995</v>
      </c>
      <c r="H26" s="65">
        <f>3257825.87+3373930</f>
        <v>6631755.8700000001</v>
      </c>
      <c r="I26" s="65">
        <f>3339474.79+3343275.2</f>
        <v>6682749.9900000002</v>
      </c>
      <c r="J26" s="66">
        <f>3251958.8+3370447.02</f>
        <v>6622405.8200000003</v>
      </c>
      <c r="K26" s="67">
        <f>3303231.21+30498068.46</f>
        <v>33801299.670000002</v>
      </c>
      <c r="L26" s="66">
        <f>3267893.51+13387482.39</f>
        <v>16655375.9</v>
      </c>
      <c r="M26" s="66">
        <f>3326749.62+8017841.82</f>
        <v>11344591.440000001</v>
      </c>
      <c r="N26" s="36">
        <f>3372945.7+7936105.55</f>
        <v>11309051.25</v>
      </c>
      <c r="O26" s="32">
        <f>3380179.16+8421033.09</f>
        <v>11801212.25</v>
      </c>
      <c r="P26" s="6">
        <f>3321330.49+16788972.13</f>
        <v>20110302.619999997</v>
      </c>
      <c r="Q26" s="5">
        <f>6639786.29+8228813.7</f>
        <v>14868599.99</v>
      </c>
      <c r="R26" s="4">
        <f>SUM(F26:Q26)</f>
        <v>149779251.24000001</v>
      </c>
      <c r="S26" s="3">
        <f>3982772.74+2998560.26</f>
        <v>6981333</v>
      </c>
      <c r="V26" s="8"/>
    </row>
    <row r="27" spans="1:22">
      <c r="A27" s="62" t="s">
        <v>17</v>
      </c>
      <c r="B27" s="7"/>
      <c r="C27" s="7"/>
      <c r="D27" s="7"/>
      <c r="E27" s="35"/>
      <c r="F27" s="64">
        <f t="shared" ref="F27:H27" si="7">SUM(F28:F29)</f>
        <v>18425811.370000001</v>
      </c>
      <c r="G27" s="64">
        <f t="shared" si="7"/>
        <v>18415320.600000001</v>
      </c>
      <c r="H27" s="64">
        <f t="shared" si="7"/>
        <v>18434908.359999999</v>
      </c>
      <c r="I27" s="64">
        <f>SUM(I28:I29)</f>
        <v>18400699.890000001</v>
      </c>
      <c r="J27" s="67">
        <f>SUM(J28:J29)</f>
        <v>78696499.629999995</v>
      </c>
      <c r="K27" s="67">
        <f t="shared" ref="K27:L27" si="8">SUM(K28:K29)</f>
        <v>-12511385.560000002</v>
      </c>
      <c r="L27" s="67">
        <f t="shared" si="8"/>
        <v>34675049.119999997</v>
      </c>
      <c r="M27" s="67">
        <f>SUM(M28:M29)</f>
        <v>23105605.740000002</v>
      </c>
      <c r="N27" s="67">
        <f t="shared" ref="N27:Q27" si="9">SUM(N28:N29)</f>
        <v>23349169.220000003</v>
      </c>
      <c r="O27" s="67">
        <f t="shared" si="9"/>
        <v>22976716.390000001</v>
      </c>
      <c r="P27" s="67">
        <f t="shared" si="9"/>
        <v>23235318.030000001</v>
      </c>
      <c r="Q27" s="67">
        <f t="shared" si="9"/>
        <v>34398892.439999998</v>
      </c>
      <c r="R27" s="4">
        <f t="shared" ref="R27:R36" si="10">SUM(F27:Q27)</f>
        <v>301602605.23000002</v>
      </c>
      <c r="S27" s="3">
        <f t="shared" ref="S27" si="11">SUM(S28:S29)</f>
        <v>0</v>
      </c>
      <c r="V27" s="8"/>
    </row>
    <row r="28" spans="1:22">
      <c r="A28" s="34" t="s">
        <v>46</v>
      </c>
      <c r="B28" s="7"/>
      <c r="C28" s="7"/>
      <c r="D28" s="7"/>
      <c r="E28" s="35"/>
      <c r="F28" s="64">
        <v>18425811.370000001</v>
      </c>
      <c r="G28" s="64">
        <v>18415320.600000001</v>
      </c>
      <c r="H28" s="64">
        <v>18434908.359999999</v>
      </c>
      <c r="I28" s="64">
        <v>18400699.890000001</v>
      </c>
      <c r="J28" s="67">
        <v>54156494.5</v>
      </c>
      <c r="K28" s="67">
        <v>-17499576.530000001</v>
      </c>
      <c r="L28" s="67">
        <v>27237517.66</v>
      </c>
      <c r="M28" s="67">
        <v>18218370.780000001</v>
      </c>
      <c r="N28" s="37">
        <v>18236123.260000002</v>
      </c>
      <c r="O28" s="32">
        <v>18174871.640000001</v>
      </c>
      <c r="P28" s="5">
        <v>18166135.34</v>
      </c>
      <c r="Q28" s="5">
        <v>27221283.210000001</v>
      </c>
      <c r="R28" s="4">
        <f t="shared" si="10"/>
        <v>237587960.07999998</v>
      </c>
      <c r="S28" s="3">
        <v>0</v>
      </c>
      <c r="V28" s="8"/>
    </row>
    <row r="29" spans="1:22">
      <c r="A29" s="34" t="s">
        <v>47</v>
      </c>
      <c r="B29" s="7"/>
      <c r="C29" s="7"/>
      <c r="D29" s="7"/>
      <c r="E29" s="35"/>
      <c r="F29" s="3">
        <v>0</v>
      </c>
      <c r="G29" s="3">
        <v>0</v>
      </c>
      <c r="H29" s="3">
        <v>0</v>
      </c>
      <c r="I29" s="3">
        <v>0</v>
      </c>
      <c r="J29" s="65">
        <v>24540005.129999999</v>
      </c>
      <c r="K29" s="65">
        <v>4988190.97</v>
      </c>
      <c r="L29" s="65">
        <v>7437531.46</v>
      </c>
      <c r="M29" s="65">
        <v>4887234.96</v>
      </c>
      <c r="N29" s="36">
        <v>5113045.96</v>
      </c>
      <c r="O29" s="32">
        <v>4801844.75</v>
      </c>
      <c r="P29" s="6">
        <v>5069182.6900000004</v>
      </c>
      <c r="Q29" s="5">
        <v>7177609.2300000004</v>
      </c>
      <c r="R29" s="4">
        <f t="shared" si="10"/>
        <v>64014645.149999991</v>
      </c>
      <c r="S29" s="3">
        <v>0</v>
      </c>
      <c r="V29" s="8"/>
    </row>
    <row r="30" spans="1:22">
      <c r="A30" s="62" t="s">
        <v>48</v>
      </c>
      <c r="B30" s="63"/>
      <c r="C30" s="63"/>
      <c r="D30" s="7"/>
      <c r="E30" s="35"/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4">
        <f t="shared" si="10"/>
        <v>0</v>
      </c>
      <c r="S30" s="3">
        <v>0</v>
      </c>
      <c r="V30" s="8"/>
    </row>
    <row r="31" spans="1:22">
      <c r="A31" s="62" t="s">
        <v>77</v>
      </c>
      <c r="B31" s="7"/>
      <c r="C31" s="7"/>
      <c r="D31" s="7"/>
      <c r="E31" s="35"/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4">
        <f>SUM(F31:Q31)</f>
        <v>0</v>
      </c>
      <c r="S31" s="3">
        <v>0</v>
      </c>
      <c r="V31" s="8"/>
    </row>
    <row r="32" spans="1:22">
      <c r="A32" s="38" t="s">
        <v>49</v>
      </c>
      <c r="B32" s="7"/>
      <c r="C32" s="7"/>
      <c r="D32" s="7"/>
      <c r="E32" s="35"/>
      <c r="F32" s="3">
        <f>SUM(F33:F36)</f>
        <v>18725624.529999997</v>
      </c>
      <c r="G32" s="64">
        <f t="shared" ref="G32:I32" si="12">SUM(G33:G36)</f>
        <v>18915413.329999998</v>
      </c>
      <c r="H32" s="3">
        <f t="shared" si="12"/>
        <v>18783538.739999998</v>
      </c>
      <c r="I32" s="3">
        <f t="shared" si="12"/>
        <v>19038627.190000001</v>
      </c>
      <c r="J32" s="68">
        <f>SUM(J33:J36)</f>
        <v>34148494.269999996</v>
      </c>
      <c r="K32" s="67">
        <f>SUM(K33:K36)</f>
        <v>-20389036.32</v>
      </c>
      <c r="L32" s="68">
        <f>SUM(L33:L36)</f>
        <v>17094140.459999997</v>
      </c>
      <c r="M32" s="68">
        <f t="shared" ref="M32:Q32" si="13">SUM(M33:M36)</f>
        <v>14552040.08</v>
      </c>
      <c r="N32" s="68">
        <f t="shared" si="13"/>
        <v>14469881.599999998</v>
      </c>
      <c r="O32" s="68">
        <f t="shared" si="13"/>
        <v>14719376.67</v>
      </c>
      <c r="P32" s="68">
        <f t="shared" si="13"/>
        <v>23235318.030000001</v>
      </c>
      <c r="Q32" s="68">
        <f t="shared" si="13"/>
        <v>34406296.270000003</v>
      </c>
      <c r="R32" s="4">
        <f t="shared" si="10"/>
        <v>207699714.84999996</v>
      </c>
      <c r="S32" s="3">
        <f>SUM(S33:S36)</f>
        <v>0</v>
      </c>
      <c r="T32" s="33"/>
      <c r="V32" s="8"/>
    </row>
    <row r="33" spans="1:24">
      <c r="A33" s="39" t="s">
        <v>18</v>
      </c>
      <c r="B33" s="7"/>
      <c r="C33" s="7"/>
      <c r="D33" s="7"/>
      <c r="E33" s="35"/>
      <c r="F33" s="3">
        <v>318076.28999999998</v>
      </c>
      <c r="G33" s="3">
        <v>8721.4</v>
      </c>
      <c r="H33" s="3">
        <v>0</v>
      </c>
      <c r="I33" s="3">
        <v>392355.98</v>
      </c>
      <c r="J33" s="3">
        <f>125060.82</f>
        <v>125060.82</v>
      </c>
      <c r="K33" s="3"/>
      <c r="L33" s="3">
        <v>3042.08</v>
      </c>
      <c r="M33" s="3">
        <v>0</v>
      </c>
      <c r="N33" s="68">
        <v>214159.73</v>
      </c>
      <c r="O33" s="32">
        <v>5086.34</v>
      </c>
      <c r="P33" s="32">
        <v>0</v>
      </c>
      <c r="Q33" s="32">
        <v>0</v>
      </c>
      <c r="R33" s="4">
        <f t="shared" si="10"/>
        <v>1066502.6400000001</v>
      </c>
      <c r="S33" s="3">
        <v>0</v>
      </c>
      <c r="V33" s="8"/>
    </row>
    <row r="34" spans="1:24" s="41" customFormat="1">
      <c r="A34" s="39" t="s">
        <v>50</v>
      </c>
      <c r="B34" s="7"/>
      <c r="C34" s="7"/>
      <c r="D34" s="7"/>
      <c r="E34" s="35"/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6"/>
      <c r="O34" s="32">
        <v>0</v>
      </c>
      <c r="P34" s="32">
        <v>0</v>
      </c>
      <c r="Q34" s="32">
        <v>0</v>
      </c>
      <c r="R34" s="4">
        <f t="shared" si="10"/>
        <v>0</v>
      </c>
      <c r="S34" s="3">
        <v>0</v>
      </c>
      <c r="T34" s="40"/>
      <c r="V34" s="40"/>
    </row>
    <row r="35" spans="1:24" s="41" customFormat="1">
      <c r="A35" s="39" t="s">
        <v>19</v>
      </c>
      <c r="B35" s="7"/>
      <c r="C35" s="7"/>
      <c r="D35" s="7"/>
      <c r="E35" s="35"/>
      <c r="F35" s="3">
        <v>0</v>
      </c>
      <c r="G35" s="3">
        <v>500728.09</v>
      </c>
      <c r="H35" s="3">
        <v>348630.38</v>
      </c>
      <c r="I35" s="3">
        <v>245571.32</v>
      </c>
      <c r="J35" s="3">
        <f>28398.11</f>
        <v>28398.11</v>
      </c>
      <c r="K35" s="3">
        <v>307162.39</v>
      </c>
      <c r="L35" s="3">
        <v>145432.25</v>
      </c>
      <c r="M35" s="3">
        <v>0</v>
      </c>
      <c r="N35" s="68">
        <v>9361.5300000000007</v>
      </c>
      <c r="O35" s="32">
        <v>0</v>
      </c>
      <c r="P35" s="32">
        <v>0</v>
      </c>
      <c r="Q35" s="32">
        <v>7403.83</v>
      </c>
      <c r="R35" s="4">
        <f t="shared" si="10"/>
        <v>1592687.9000000001</v>
      </c>
      <c r="S35" s="3">
        <v>0</v>
      </c>
      <c r="T35" s="40"/>
    </row>
    <row r="36" spans="1:24" s="41" customFormat="1">
      <c r="A36" s="42" t="s">
        <v>20</v>
      </c>
      <c r="B36" s="43"/>
      <c r="C36" s="43"/>
      <c r="D36" s="43"/>
      <c r="E36" s="44"/>
      <c r="F36" s="3">
        <v>18407548.239999998</v>
      </c>
      <c r="G36" s="3">
        <v>18405963.84</v>
      </c>
      <c r="H36" s="3">
        <v>18434908.359999999</v>
      </c>
      <c r="I36" s="3">
        <v>18400699.890000001</v>
      </c>
      <c r="J36" s="3">
        <v>33995035.339999996</v>
      </c>
      <c r="K36" s="3">
        <v>-20696198.710000001</v>
      </c>
      <c r="L36" s="3">
        <v>16945666.129999999</v>
      </c>
      <c r="M36" s="3">
        <v>14552040.08</v>
      </c>
      <c r="N36" s="45">
        <v>14246360.339999998</v>
      </c>
      <c r="O36" s="32">
        <v>14714290.33</v>
      </c>
      <c r="P36" s="32">
        <v>23235318.030000001</v>
      </c>
      <c r="Q36" s="32">
        <v>34398892.440000005</v>
      </c>
      <c r="R36" s="4">
        <f t="shared" si="10"/>
        <v>205040524.30999997</v>
      </c>
      <c r="S36" s="3">
        <v>0</v>
      </c>
      <c r="T36" s="40"/>
    </row>
    <row r="37" spans="1:24" s="41" customFormat="1">
      <c r="A37" s="46" t="s">
        <v>21</v>
      </c>
      <c r="B37" s="47"/>
      <c r="C37" s="47"/>
      <c r="D37" s="47"/>
      <c r="E37" s="48"/>
      <c r="F37" s="49">
        <f t="shared" ref="F37:S37" si="14">F23-F32</f>
        <v>33299203.129999999</v>
      </c>
      <c r="G37" s="49">
        <f t="shared" si="14"/>
        <v>38045913.340000004</v>
      </c>
      <c r="H37" s="49">
        <f t="shared" si="14"/>
        <v>38107745.090000004</v>
      </c>
      <c r="I37" s="49">
        <f t="shared" si="14"/>
        <v>38714964.640000001</v>
      </c>
      <c r="J37" s="49">
        <f t="shared" si="14"/>
        <v>82567614.609999999</v>
      </c>
      <c r="K37" s="49">
        <f t="shared" si="14"/>
        <v>90236616.379999995</v>
      </c>
      <c r="L37" s="49">
        <f t="shared" si="14"/>
        <v>66260041.340000004</v>
      </c>
      <c r="M37" s="49">
        <f t="shared" si="14"/>
        <v>51787844.660000004</v>
      </c>
      <c r="N37" s="49">
        <f t="shared" si="14"/>
        <v>52305691.120000005</v>
      </c>
      <c r="O37" s="49">
        <f t="shared" si="14"/>
        <v>51733192.400000006</v>
      </c>
      <c r="P37" s="49">
        <f t="shared" si="14"/>
        <v>69937653.420000002</v>
      </c>
      <c r="Q37" s="49">
        <f t="shared" si="14"/>
        <v>50083827.880000003</v>
      </c>
      <c r="R37" s="49">
        <f t="shared" si="14"/>
        <v>663080308.00999999</v>
      </c>
      <c r="S37" s="49">
        <f t="shared" si="14"/>
        <v>16486551.58</v>
      </c>
      <c r="T37" s="50"/>
      <c r="V37" s="60"/>
    </row>
    <row r="38" spans="1:24" s="41" customFormat="1">
      <c r="A38" s="47"/>
      <c r="B38" s="47"/>
      <c r="C38" s="47"/>
      <c r="D38" s="47"/>
      <c r="E38" s="47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51"/>
      <c r="S38" s="51"/>
      <c r="T38" s="40"/>
      <c r="V38" s="61"/>
    </row>
    <row r="39" spans="1:24" s="41" customFormat="1">
      <c r="A39" s="108" t="s">
        <v>22</v>
      </c>
      <c r="B39" s="109"/>
      <c r="C39" s="109"/>
      <c r="D39" s="109"/>
      <c r="E39" s="109"/>
      <c r="F39" s="109"/>
      <c r="G39" s="109"/>
      <c r="H39" s="109"/>
      <c r="I39" s="110"/>
      <c r="J39" s="111" t="s">
        <v>23</v>
      </c>
      <c r="K39" s="112"/>
      <c r="L39" s="112"/>
      <c r="M39" s="112"/>
      <c r="N39" s="112"/>
      <c r="O39" s="112"/>
      <c r="P39" s="113"/>
      <c r="Q39" s="111" t="s">
        <v>24</v>
      </c>
      <c r="R39" s="112"/>
      <c r="S39" s="113"/>
      <c r="T39" s="40"/>
      <c r="V39" s="61"/>
      <c r="X39" s="60">
        <f>T38+T40+T43</f>
        <v>0</v>
      </c>
    </row>
    <row r="40" spans="1:24" s="41" customFormat="1">
      <c r="A40" s="77" t="s">
        <v>25</v>
      </c>
      <c r="B40" s="78"/>
      <c r="C40" s="78"/>
      <c r="D40" s="78"/>
      <c r="E40" s="78"/>
      <c r="F40" s="78"/>
      <c r="G40" s="78"/>
      <c r="H40" s="78"/>
      <c r="I40" s="79"/>
      <c r="J40" s="80">
        <v>30730452480.849998</v>
      </c>
      <c r="K40" s="81"/>
      <c r="L40" s="81"/>
      <c r="M40" s="81"/>
      <c r="N40" s="81"/>
      <c r="O40" s="81"/>
      <c r="P40" s="82"/>
      <c r="Q40" s="90">
        <v>0</v>
      </c>
      <c r="R40" s="91"/>
      <c r="S40" s="92"/>
      <c r="T40" s="40"/>
      <c r="V40" s="61"/>
      <c r="X40" s="60">
        <f>T39</f>
        <v>0</v>
      </c>
    </row>
    <row r="41" spans="1:24" s="41" customFormat="1">
      <c r="A41" s="84" t="s">
        <v>26</v>
      </c>
      <c r="B41" s="85"/>
      <c r="C41" s="85"/>
      <c r="D41" s="85"/>
      <c r="E41" s="85"/>
      <c r="F41" s="85"/>
      <c r="G41" s="85"/>
      <c r="H41" s="85"/>
      <c r="I41" s="86"/>
      <c r="J41" s="87">
        <v>0</v>
      </c>
      <c r="K41" s="88"/>
      <c r="L41" s="88"/>
      <c r="M41" s="88"/>
      <c r="N41" s="88"/>
      <c r="O41" s="88"/>
      <c r="P41" s="89"/>
      <c r="Q41" s="90">
        <v>0</v>
      </c>
      <c r="R41" s="91"/>
      <c r="S41" s="92"/>
      <c r="T41" s="40"/>
      <c r="V41" s="61"/>
    </row>
    <row r="42" spans="1:24" s="41" customFormat="1">
      <c r="A42" s="96" t="s">
        <v>27</v>
      </c>
      <c r="B42" s="97"/>
      <c r="C42" s="97"/>
      <c r="D42" s="97"/>
      <c r="E42" s="97"/>
      <c r="F42" s="97"/>
      <c r="G42" s="97"/>
      <c r="H42" s="97"/>
      <c r="I42" s="98"/>
      <c r="J42" s="80">
        <f>J40</f>
        <v>30730452480.849998</v>
      </c>
      <c r="K42" s="81"/>
      <c r="L42" s="81"/>
      <c r="M42" s="81"/>
      <c r="N42" s="81"/>
      <c r="O42" s="81"/>
      <c r="P42" s="82"/>
      <c r="Q42" s="90">
        <v>0</v>
      </c>
      <c r="R42" s="91"/>
      <c r="S42" s="92"/>
      <c r="T42" s="40"/>
      <c r="V42" s="61"/>
    </row>
    <row r="43" spans="1:24" s="41" customFormat="1">
      <c r="A43" s="99" t="s">
        <v>51</v>
      </c>
      <c r="B43" s="100"/>
      <c r="C43" s="100"/>
      <c r="D43" s="100"/>
      <c r="E43" s="100"/>
      <c r="F43" s="100"/>
      <c r="G43" s="100"/>
      <c r="H43" s="100"/>
      <c r="I43" s="101"/>
      <c r="J43" s="102">
        <f>R37+S37</f>
        <v>679566859.59000003</v>
      </c>
      <c r="K43" s="103"/>
      <c r="L43" s="103"/>
      <c r="M43" s="103"/>
      <c r="N43" s="103"/>
      <c r="O43" s="103"/>
      <c r="P43" s="104"/>
      <c r="Q43" s="105">
        <f>J43/J42</f>
        <v>2.2113792825324625E-2</v>
      </c>
      <c r="R43" s="106"/>
      <c r="S43" s="107"/>
      <c r="T43" s="40"/>
    </row>
    <row r="44" spans="1:24" s="41" customFormat="1">
      <c r="A44" s="77" t="s">
        <v>52</v>
      </c>
      <c r="B44" s="78"/>
      <c r="C44" s="78"/>
      <c r="D44" s="78"/>
      <c r="E44" s="78"/>
      <c r="F44" s="78"/>
      <c r="G44" s="78"/>
      <c r="H44" s="78"/>
      <c r="I44" s="79"/>
      <c r="J44" s="80">
        <f>J40*0.0455</f>
        <v>1398235587.878675</v>
      </c>
      <c r="K44" s="81"/>
      <c r="L44" s="81"/>
      <c r="M44" s="81"/>
      <c r="N44" s="81"/>
      <c r="O44" s="81"/>
      <c r="P44" s="82"/>
      <c r="Q44" s="93">
        <v>4.5499999999999999E-2</v>
      </c>
      <c r="R44" s="94"/>
      <c r="S44" s="95"/>
      <c r="T44" s="40"/>
    </row>
    <row r="45" spans="1:24" s="41" customFormat="1">
      <c r="A45" s="77" t="s">
        <v>53</v>
      </c>
      <c r="B45" s="78"/>
      <c r="C45" s="78"/>
      <c r="D45" s="78"/>
      <c r="E45" s="78"/>
      <c r="F45" s="78"/>
      <c r="G45" s="78"/>
      <c r="H45" s="78"/>
      <c r="I45" s="79"/>
      <c r="J45" s="80">
        <f>J44*0.95</f>
        <v>1328323808.4847412</v>
      </c>
      <c r="K45" s="81"/>
      <c r="L45" s="81"/>
      <c r="M45" s="81"/>
      <c r="N45" s="81"/>
      <c r="O45" s="81"/>
      <c r="P45" s="82"/>
      <c r="Q45" s="74">
        <v>4.3200000000000002E-2</v>
      </c>
      <c r="R45" s="75"/>
      <c r="S45" s="76"/>
      <c r="T45" s="40"/>
      <c r="V45" s="52"/>
    </row>
    <row r="46" spans="1:24" s="41" customFormat="1">
      <c r="A46" s="77" t="s">
        <v>54</v>
      </c>
      <c r="B46" s="78"/>
      <c r="C46" s="78"/>
      <c r="D46" s="78"/>
      <c r="E46" s="78"/>
      <c r="F46" s="78"/>
      <c r="G46" s="78"/>
      <c r="H46" s="78"/>
      <c r="I46" s="79"/>
      <c r="J46" s="80">
        <f>J44*0.9</f>
        <v>1258412029.0908074</v>
      </c>
      <c r="K46" s="81"/>
      <c r="L46" s="81"/>
      <c r="M46" s="81"/>
      <c r="N46" s="81"/>
      <c r="O46" s="81"/>
      <c r="P46" s="82"/>
      <c r="Q46" s="74">
        <v>4.1000000000000002E-2</v>
      </c>
      <c r="R46" s="75"/>
      <c r="S46" s="76"/>
      <c r="T46" s="40"/>
    </row>
    <row r="47" spans="1:24" s="41" customFormat="1">
      <c r="A47" s="7" t="s">
        <v>40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53"/>
      <c r="S47" s="7"/>
      <c r="T47" s="40"/>
    </row>
    <row r="48" spans="1:24" s="1" customFormat="1" ht="23.25" customHeight="1">
      <c r="A48" s="83" t="s">
        <v>28</v>
      </c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54"/>
    </row>
    <row r="49" spans="1:20" s="41" customForma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40"/>
    </row>
    <row r="50" spans="1:20" ht="6.75" customHeight="1"/>
    <row r="52" spans="1:20" ht="11.25" customHeight="1">
      <c r="A52" s="73" t="s">
        <v>55</v>
      </c>
      <c r="B52" s="73"/>
      <c r="C52" s="73"/>
      <c r="D52" s="73"/>
      <c r="E52" s="73"/>
      <c r="F52" s="73"/>
      <c r="G52" s="73"/>
      <c r="H52" s="56"/>
      <c r="I52" s="73" t="s">
        <v>63</v>
      </c>
      <c r="J52" s="72"/>
      <c r="K52" s="72"/>
      <c r="L52" s="56"/>
      <c r="M52" s="56"/>
      <c r="N52" s="72" t="s">
        <v>31</v>
      </c>
      <c r="O52" s="72"/>
      <c r="P52" s="72"/>
      <c r="Q52" s="72"/>
      <c r="R52" s="72"/>
      <c r="S52" s="72"/>
    </row>
    <row r="53" spans="1:20" ht="11.25" customHeight="1">
      <c r="A53" s="72" t="s">
        <v>56</v>
      </c>
      <c r="B53" s="72"/>
      <c r="C53" s="72"/>
      <c r="D53" s="72"/>
      <c r="E53" s="72"/>
      <c r="F53" s="72"/>
      <c r="G53" s="72"/>
      <c r="H53" s="55"/>
      <c r="I53" s="72" t="s">
        <v>30</v>
      </c>
      <c r="J53" s="72"/>
      <c r="K53" s="72"/>
      <c r="L53" s="55"/>
      <c r="M53" s="55"/>
      <c r="N53" s="72" t="s">
        <v>32</v>
      </c>
      <c r="O53" s="72"/>
      <c r="P53" s="72"/>
      <c r="Q53" s="72"/>
      <c r="R53" s="72"/>
      <c r="S53" s="72"/>
    </row>
    <row r="58" spans="1:20">
      <c r="I58" s="72" t="s">
        <v>33</v>
      </c>
      <c r="J58" s="72"/>
      <c r="K58" s="72"/>
    </row>
    <row r="59" spans="1:20" ht="11.25" customHeight="1"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</row>
    <row r="60" spans="1:20" ht="11.25" customHeight="1">
      <c r="I60" s="73" t="s">
        <v>57</v>
      </c>
      <c r="J60" s="73"/>
      <c r="K60" s="73"/>
    </row>
    <row r="61" spans="1:20">
      <c r="I61" s="72" t="s">
        <v>34</v>
      </c>
      <c r="J61" s="72"/>
      <c r="K61" s="72"/>
    </row>
    <row r="63" spans="1:20" ht="11.25" customHeight="1"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</row>
    <row r="64" spans="1:20" ht="11.25" customHeight="1"/>
    <row r="65" spans="1:19" ht="11.25" customHeight="1">
      <c r="F65" s="73" t="s">
        <v>35</v>
      </c>
      <c r="G65" s="73"/>
      <c r="H65" s="73"/>
      <c r="L65" s="73" t="s">
        <v>58</v>
      </c>
      <c r="M65" s="73"/>
      <c r="N65" s="73"/>
    </row>
    <row r="66" spans="1:19" ht="11.25" customHeight="1">
      <c r="D66" t="s">
        <v>41</v>
      </c>
      <c r="E66" s="55" t="s">
        <v>36</v>
      </c>
      <c r="F66" s="72" t="s">
        <v>59</v>
      </c>
      <c r="G66" s="72"/>
      <c r="H66" s="72"/>
      <c r="I66" s="55"/>
      <c r="J66" s="55"/>
      <c r="K66" s="55"/>
      <c r="L66" s="72" t="s">
        <v>37</v>
      </c>
      <c r="M66" s="72"/>
      <c r="N66" s="72"/>
      <c r="O66" s="55"/>
      <c r="P66" s="55"/>
      <c r="Q66" s="55"/>
      <c r="R66" s="55"/>
      <c r="S66" s="55"/>
    </row>
    <row r="67" spans="1:19" ht="11.25" customHeight="1">
      <c r="E67" s="55"/>
      <c r="F67" s="58"/>
      <c r="G67" s="58"/>
      <c r="H67" s="58"/>
      <c r="I67" s="55"/>
      <c r="J67" s="55"/>
      <c r="K67" s="55"/>
      <c r="L67" s="58"/>
      <c r="M67" s="58"/>
      <c r="N67" s="58"/>
      <c r="O67" s="55"/>
      <c r="P67" s="55"/>
      <c r="Q67" s="55"/>
      <c r="R67" s="55"/>
      <c r="S67" s="55"/>
    </row>
    <row r="68" spans="1:19" ht="11.25" customHeight="1">
      <c r="D68" t="s">
        <v>41</v>
      </c>
      <c r="E68" s="55" t="s">
        <v>37</v>
      </c>
      <c r="G68" s="55"/>
      <c r="H68" s="55"/>
      <c r="I68" s="55"/>
      <c r="J68" s="55"/>
      <c r="K68" s="55"/>
      <c r="N68" s="55"/>
      <c r="O68" s="55"/>
      <c r="P68" s="55"/>
      <c r="Q68" s="55"/>
      <c r="R68" s="55"/>
      <c r="S68" s="55"/>
    </row>
    <row r="69" spans="1:19" ht="11.25" customHeight="1">
      <c r="I69" s="72" t="s">
        <v>60</v>
      </c>
      <c r="J69" s="72"/>
      <c r="K69" s="72"/>
    </row>
    <row r="70" spans="1:19" ht="11.25" customHeight="1">
      <c r="I70" s="72" t="s">
        <v>38</v>
      </c>
      <c r="J70" s="72"/>
      <c r="K70" s="72"/>
    </row>
    <row r="71" spans="1:19" ht="11.25" customHeight="1">
      <c r="D71" t="s">
        <v>41</v>
      </c>
      <c r="I71" s="72"/>
      <c r="J71" s="72"/>
      <c r="K71" s="72"/>
    </row>
    <row r="72" spans="1:19" ht="11.25" customHeight="1">
      <c r="I72" s="58"/>
      <c r="J72" s="58"/>
      <c r="K72" s="58"/>
    </row>
    <row r="73" spans="1:19" ht="11.25" customHeight="1">
      <c r="A73" s="59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</row>
    <row r="74" spans="1:19" ht="11.25" customHeight="1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</row>
    <row r="75" spans="1:19" ht="11.25" customHeight="1">
      <c r="I75" s="72" t="s">
        <v>61</v>
      </c>
      <c r="J75" s="72"/>
      <c r="K75" s="72"/>
    </row>
    <row r="76" spans="1:19" ht="11.25" customHeight="1">
      <c r="I76" s="72" t="s">
        <v>62</v>
      </c>
      <c r="J76" s="72"/>
      <c r="K76" s="72"/>
    </row>
    <row r="77" spans="1:19">
      <c r="I77" s="73"/>
      <c r="J77" s="73"/>
      <c r="K77" s="73"/>
    </row>
    <row r="79" spans="1:19" ht="11.25" customHeight="1">
      <c r="A79" s="59"/>
      <c r="B79" s="59"/>
      <c r="C79" s="59"/>
      <c r="D79" s="59"/>
      <c r="E79" s="59"/>
      <c r="F79" s="59"/>
      <c r="G79" s="59"/>
      <c r="H79" s="59"/>
      <c r="I79" s="59"/>
      <c r="K79" s="59"/>
      <c r="L79" s="59"/>
      <c r="M79" s="59"/>
      <c r="N79" s="59"/>
      <c r="O79" s="59"/>
      <c r="P79" s="59"/>
      <c r="Q79" s="59"/>
      <c r="R79" s="59"/>
      <c r="S79" s="59"/>
    </row>
    <row r="80" spans="1:19" ht="11.25" customHeight="1">
      <c r="A80" s="72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</row>
    <row r="81" spans="1:1" ht="11.25" customHeight="1"/>
    <row r="82" spans="1:1" ht="11.25" customHeight="1"/>
    <row r="83" spans="1:1" ht="11.25" customHeight="1">
      <c r="A83" t="s">
        <v>41</v>
      </c>
    </row>
  </sheetData>
  <mergeCells count="56">
    <mergeCell ref="I75:K75"/>
    <mergeCell ref="A8:S8"/>
    <mergeCell ref="A52:G52"/>
    <mergeCell ref="I52:K52"/>
    <mergeCell ref="N52:S52"/>
    <mergeCell ref="A9:S9"/>
    <mergeCell ref="A10:S10"/>
    <mergeCell ref="A11:S11"/>
    <mergeCell ref="A12:S12"/>
    <mergeCell ref="A13:S13"/>
    <mergeCell ref="F16:S16"/>
    <mergeCell ref="F17:S17"/>
    <mergeCell ref="A18:E18"/>
    <mergeCell ref="F18:R18"/>
    <mergeCell ref="A21:E21"/>
    <mergeCell ref="Q39:S39"/>
    <mergeCell ref="A40:I40"/>
    <mergeCell ref="A39:I39"/>
    <mergeCell ref="J39:P39"/>
    <mergeCell ref="J40:P40"/>
    <mergeCell ref="Q40:S40"/>
    <mergeCell ref="A41:I41"/>
    <mergeCell ref="J41:P41"/>
    <mergeCell ref="Q41:S41"/>
    <mergeCell ref="A44:I44"/>
    <mergeCell ref="J44:P44"/>
    <mergeCell ref="Q44:S44"/>
    <mergeCell ref="A42:I42"/>
    <mergeCell ref="J42:P42"/>
    <mergeCell ref="Q42:S42"/>
    <mergeCell ref="A43:I43"/>
    <mergeCell ref="J43:P43"/>
    <mergeCell ref="Q43:S43"/>
    <mergeCell ref="Q45:S45"/>
    <mergeCell ref="A46:I46"/>
    <mergeCell ref="J46:P46"/>
    <mergeCell ref="Q46:S46"/>
    <mergeCell ref="A48:S48"/>
    <mergeCell ref="A45:I45"/>
    <mergeCell ref="J45:P45"/>
    <mergeCell ref="A80:S80"/>
    <mergeCell ref="A53:G53"/>
    <mergeCell ref="I53:K53"/>
    <mergeCell ref="N53:S53"/>
    <mergeCell ref="F66:H66"/>
    <mergeCell ref="L66:N66"/>
    <mergeCell ref="I71:K71"/>
    <mergeCell ref="I58:K58"/>
    <mergeCell ref="I60:K60"/>
    <mergeCell ref="I61:K61"/>
    <mergeCell ref="F65:H65"/>
    <mergeCell ref="L65:N65"/>
    <mergeCell ref="I70:K70"/>
    <mergeCell ref="I76:K76"/>
    <mergeCell ref="I77:K77"/>
    <mergeCell ref="I69:K69"/>
  </mergeCells>
  <printOptions horizontalCentered="1"/>
  <pageMargins left="0.19685039370078741" right="0.19685039370078741" top="0.15748031496062992" bottom="0.15748031496062992" header="0.15748031496062992" footer="0.15748031496062992"/>
  <pageSetup paperSize="9" scale="60" orientation="landscape" r:id="rId1"/>
  <legacyDrawing r:id="rId2"/>
  <oleObjects>
    <oleObject progId="Word.Picture.8" shapeId="1034" r:id="rId3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1 - Pessoal E, DF, 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STN</dc:creator>
  <cp:lastModifiedBy>diego.santos</cp:lastModifiedBy>
  <cp:lastPrinted>2022-01-27T17:54:08Z</cp:lastPrinted>
  <dcterms:created xsi:type="dcterms:W3CDTF">2019-04-04T12:09:13Z</dcterms:created>
  <dcterms:modified xsi:type="dcterms:W3CDTF">2022-01-28T13:31:33Z</dcterms:modified>
</cp:coreProperties>
</file>