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" windowWidth="13395" windowHeight="11040"/>
  </bookViews>
  <sheets>
    <sheet name="Anexo 1 - Pessoal E, DF, M" sheetId="1" r:id="rId1"/>
  </sheets>
  <definedNames>
    <definedName name="Ações">#REF!</definedName>
    <definedName name="_xlnm.Print_Area" localSheetId="0">'Anexo 1 - Pessoal E, DF, M'!$A$3:$S$79</definedName>
    <definedName name="Cancela" localSheetId="0">#REF!,#REF!</definedName>
    <definedName name="Cancela">#REF!,#REF!</definedName>
    <definedName name="ClassPrevAtu">#REF!</definedName>
    <definedName name="ClassPrevInicial">#REF!</definedName>
    <definedName name="ClassRecAnt">#REF!</definedName>
    <definedName name="ClassRecBim">#REF!</definedName>
    <definedName name="ClassRecNoBim">#REF!</definedName>
    <definedName name="CritEx">#REF!</definedName>
    <definedName name="DespAcao">#REF!</definedName>
    <definedName name="DespElem">#REF!</definedName>
    <definedName name="Detalhes_do_Demonstrativo_MDE">#REF!</definedName>
    <definedName name="doExeAnt">#REF!</definedName>
    <definedName name="doExercicio">#REF!</definedName>
    <definedName name="DotacaoAtualizada">#REF!</definedName>
    <definedName name="DotacaoInicial">#REF!</definedName>
    <definedName name="dsfrw" localSheetId="0">#REF!,#REF!</definedName>
    <definedName name="dsfrw">#REF!,#REF!</definedName>
    <definedName name="Elementos">#REF!</definedName>
    <definedName name="fdsafs" localSheetId="0">#REF!,#REF!</definedName>
    <definedName name="fdsafs">#REF!,#REF!</definedName>
    <definedName name="fdsf" localSheetId="0">#REF!</definedName>
    <definedName name="fdsf">#REF!</definedName>
    <definedName name="fhksjd" localSheetId="0">#REF!,#REF!</definedName>
    <definedName name="fhksjd">#REF!,#REF!</definedName>
    <definedName name="fsdfs" localSheetId="0">#REF!</definedName>
    <definedName name="fsdfs">#REF!</definedName>
    <definedName name="Ganhos_e_perdas_de_receita">#REF!</definedName>
    <definedName name="Ganhos_e_Perdas_de_Receita_99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LiqAteBimAnt">#REF!</definedName>
    <definedName name="LiqAteBimestre">#REF!</definedName>
    <definedName name="LiqNoBim">#REF!</definedName>
    <definedName name="Naturezas">#REF!</definedName>
    <definedName name="nobo1" localSheetId="0">#REF!</definedName>
    <definedName name="nobo1">#REF!</definedName>
    <definedName name="Novo" localSheetId="0">#REF!</definedName>
    <definedName name="Novo">#REF!</definedName>
    <definedName name="Plan" localSheetId="0">#REF!</definedName>
    <definedName name="Plan">#REF!</definedName>
    <definedName name="Planilha" localSheetId="0">#REF!</definedName>
    <definedName name="Planilha">#REF!</definedName>
    <definedName name="Planilha_1" localSheetId="0">#REF!,#REF!</definedName>
    <definedName name="Planilha_1">#REF!,#REF!</definedName>
    <definedName name="Planilha_1ÁreaTotal" localSheetId="0">#REF!,#REF!</definedName>
    <definedName name="Planilha_1ÁreaTotal">#REF!,#REF!</definedName>
    <definedName name="Planilha_1CabGráfico" localSheetId="0">#REF!</definedName>
    <definedName name="Planilha_1CabGráfico">#REF!</definedName>
    <definedName name="Planilha_1TítCols" localSheetId="0">#REF!,#REF!</definedName>
    <definedName name="Planilha_1TítCols">#REF!,#REF!</definedName>
    <definedName name="Planilha_1TítLins" localSheetId="0">#REF!</definedName>
    <definedName name="Planilha_1TítLins">#REF!</definedName>
    <definedName name="Planilha_2ÁreaTotal" localSheetId="0">#REF!,#REF!</definedName>
    <definedName name="Planilha_2ÁreaTotal">#REF!,#REF!</definedName>
    <definedName name="Planilha_2CabGráfico" localSheetId="0">#REF!</definedName>
    <definedName name="Planilha_2CabGráfico">#REF!</definedName>
    <definedName name="Planilha_2TítCols" localSheetId="0">#REF!,#REF!</definedName>
    <definedName name="Planilha_2TítCols">#REF!,#REF!</definedName>
    <definedName name="Planilha_2TítLins" localSheetId="0">#REF!</definedName>
    <definedName name="Planilha_2TítLins">#REF!</definedName>
    <definedName name="Planilha_3ÁreaTotal" localSheetId="0">#REF!,#REF!</definedName>
    <definedName name="Planilha_3ÁreaTotal">#REF!,#REF!</definedName>
    <definedName name="Planilha_3CabGráfico" localSheetId="0">#REF!</definedName>
    <definedName name="Planilha_3CabGráfico">#REF!</definedName>
    <definedName name="Planilha_3TítCols" localSheetId="0">#REF!,#REF!</definedName>
    <definedName name="Planilha_3TítCols">#REF!,#REF!</definedName>
    <definedName name="Planilha_3TítLins" localSheetId="0">#REF!</definedName>
    <definedName name="Planilha_3TítLins">#REF!</definedName>
    <definedName name="Planilha_4ÁreaTotal" localSheetId="0">#REF!,#REF!</definedName>
    <definedName name="Planilha_4ÁreaTotal">#REF!,#REF!</definedName>
    <definedName name="Planilha_4TítCols" localSheetId="0">#REF!,#REF!</definedName>
    <definedName name="Planilha_4TítCols">#REF!,#REF!</definedName>
    <definedName name="Planilha_Educação" localSheetId="0">#REF!,#REF!</definedName>
    <definedName name="Planilha_Educação">#REF!,#REF!</definedName>
    <definedName name="Planilha1" localSheetId="0">#REF!,#REF!</definedName>
    <definedName name="Planilha1">#REF!,#REF!</definedName>
    <definedName name="Planilhas" localSheetId="0">#REF!</definedName>
    <definedName name="Planilhas">#REF!</definedName>
    <definedName name="PrevAtu">#REF!</definedName>
    <definedName name="PrevInicial">#REF!</definedName>
    <definedName name="RecAnt">#REF!</definedName>
    <definedName name="RecBim">#REF!</definedName>
    <definedName name="RecNBim">#REF!</definedName>
    <definedName name="RecNoBim">#REF!</definedName>
    <definedName name="rgps" localSheetId="0">#REF!</definedName>
    <definedName name="rgps">#REF!</definedName>
    <definedName name="RGPS1" localSheetId="0">#REF!</definedName>
    <definedName name="RGPS1">#REF!</definedName>
    <definedName name="RGPS2" localSheetId="0">#REF!,#REF!</definedName>
    <definedName name="RGPS2">#REF!,#REF!</definedName>
    <definedName name="Tabela_1___Déficit_da_Previdência_Social__RGPS">#REF!</definedName>
    <definedName name="Tabela_10___Resultado_Primário_do_Governo_Central_em_1999">#REF!</definedName>
    <definedName name="Tabela_2___Contribuições_Previdenciárias">#REF!</definedName>
    <definedName name="Tabela_3___Benefícios__previsto_x_realizado">#REF!</definedName>
    <definedName name="Tabela_4___Receitas_Administradas_pela_SRF__previsto_x_realizado">#REF!</definedName>
    <definedName name="Tabela_5___Receitas_Administradas_em_Agosto">#REF!</definedName>
    <definedName name="Tabela_6___Receitas_Diretamente_Arrecadadas">#REF!</definedName>
    <definedName name="Tabela_7___Déficit_da_Previdência_Social_em_1999">#REF!</definedName>
    <definedName name="Tabela_8___Receitas_Administradas__revisão_da_previsão">#REF!</definedName>
    <definedName name="Tabela_9___Resultado_Primário_de_1999">#REF!</definedName>
    <definedName name="xxx" localSheetId="0">#REF!,#REF!</definedName>
    <definedName name="xxx">#REF!,#REF!</definedName>
  </definedNames>
  <calcPr calcId="124519"/>
</workbook>
</file>

<file path=xl/calcChain.xml><?xml version="1.0" encoding="utf-8"?>
<calcChain xmlns="http://schemas.openxmlformats.org/spreadsheetml/2006/main">
  <c r="Q37" i="1"/>
  <c r="P37"/>
  <c r="Q32" l="1"/>
  <c r="Q26"/>
  <c r="P26"/>
  <c r="O26"/>
  <c r="J45" l="1"/>
  <c r="N32"/>
  <c r="O32"/>
  <c r="P32"/>
  <c r="P33"/>
  <c r="Q35"/>
  <c r="Q33"/>
  <c r="Q25"/>
  <c r="P35"/>
  <c r="P25"/>
  <c r="O35"/>
  <c r="O25"/>
  <c r="N25"/>
  <c r="F35"/>
  <c r="F33"/>
  <c r="M32"/>
  <c r="L32"/>
  <c r="K32"/>
  <c r="J32"/>
  <c r="I32"/>
  <c r="H32"/>
  <c r="G32"/>
  <c r="F32"/>
  <c r="M27"/>
  <c r="L27"/>
  <c r="K27"/>
  <c r="J27"/>
  <c r="I27"/>
  <c r="H27"/>
  <c r="G27"/>
  <c r="F27"/>
  <c r="M26"/>
  <c r="M24" s="1"/>
  <c r="M23" s="1"/>
  <c r="M37" s="1"/>
  <c r="L26"/>
  <c r="L24" s="1"/>
  <c r="L23" s="1"/>
  <c r="L37" s="1"/>
  <c r="K26"/>
  <c r="J26"/>
  <c r="I26"/>
  <c r="H26"/>
  <c r="G26"/>
  <c r="F26"/>
  <c r="M25"/>
  <c r="L25"/>
  <c r="K25"/>
  <c r="K24" s="1"/>
  <c r="K23" s="1"/>
  <c r="K37" s="1"/>
  <c r="J25"/>
  <c r="J24" s="1"/>
  <c r="J23" s="1"/>
  <c r="J37" s="1"/>
  <c r="I25"/>
  <c r="I24" s="1"/>
  <c r="I23" s="1"/>
  <c r="I37" s="1"/>
  <c r="H25"/>
  <c r="H24" s="1"/>
  <c r="H23" s="1"/>
  <c r="H37" s="1"/>
  <c r="G25"/>
  <c r="F25"/>
  <c r="G24"/>
  <c r="G23" s="1"/>
  <c r="G37" s="1"/>
  <c r="F24"/>
  <c r="F23" s="1"/>
  <c r="F37" s="1"/>
  <c r="S26"/>
  <c r="S33" l="1"/>
  <c r="S25"/>
  <c r="J47" l="1"/>
  <c r="S32"/>
  <c r="S27"/>
  <c r="S24"/>
  <c r="S23" l="1"/>
  <c r="J48"/>
  <c r="J49"/>
  <c r="R35" l="1"/>
  <c r="R34"/>
  <c r="R33"/>
  <c r="R31"/>
  <c r="R30"/>
  <c r="R29"/>
  <c r="R28"/>
  <c r="Q27"/>
  <c r="P27"/>
  <c r="O27"/>
  <c r="N27"/>
  <c r="R26"/>
  <c r="Q24"/>
  <c r="P24"/>
  <c r="O24"/>
  <c r="N24"/>
  <c r="R25"/>
  <c r="S37"/>
  <c r="Q23" l="1"/>
  <c r="P23"/>
  <c r="R27"/>
  <c r="O23"/>
  <c r="O37" s="1"/>
  <c r="N23"/>
  <c r="N37" s="1"/>
  <c r="R24"/>
  <c r="R32"/>
  <c r="R36"/>
  <c r="X40"/>
  <c r="X39"/>
  <c r="R23" l="1"/>
  <c r="R37" s="1"/>
  <c r="J46" s="1"/>
  <c r="Q46" s="1"/>
</calcChain>
</file>

<file path=xl/sharedStrings.xml><?xml version="1.0" encoding="utf-8"?>
<sst xmlns="http://schemas.openxmlformats.org/spreadsheetml/2006/main" count="86" uniqueCount="81">
  <si>
    <t>RELATÓRIO DE GESTÃO FISCAL</t>
  </si>
  <si>
    <t xml:space="preserve"> RGF - ANEXO 1 (LRF, art. 55, inciso I, alínea "a")</t>
  </si>
  <si>
    <t>DESPESA COM PESSOAL</t>
  </si>
  <si>
    <t>DESPESAS EXECUTADAS</t>
  </si>
  <si>
    <t>(Últimos 12 Meses)</t>
  </si>
  <si>
    <t>LIQUIDADAS</t>
  </si>
  <si>
    <t>INSCRITAS EM</t>
  </si>
  <si>
    <t>TOTAL</t>
  </si>
  <si>
    <t xml:space="preserve"> RESTOS A PAGAR</t>
  </si>
  <si>
    <t>(ÚLTIMOS</t>
  </si>
  <si>
    <t xml:space="preserve">NÃO </t>
  </si>
  <si>
    <t>12 MESES)</t>
  </si>
  <si>
    <t xml:space="preserve"> PROCESSADOS</t>
  </si>
  <si>
    <t>(a)</t>
  </si>
  <si>
    <t>(b)</t>
  </si>
  <si>
    <t>DESPESA BRUTA COM PESSOAL (I)</t>
  </si>
  <si>
    <t xml:space="preserve">    Pessoal Ativo</t>
  </si>
  <si>
    <t xml:space="preserve">    Pessoal Inativo e Pensionistas</t>
  </si>
  <si>
    <t>Indenizações por Demissão e Incentivos à Demissão Voluntária</t>
  </si>
  <si>
    <t>Despesas de Exercícios Anteriores de período anterior ao da apuração</t>
  </si>
  <si>
    <t>Inativos e Pensionistas com Recursos Vinculados</t>
  </si>
  <si>
    <t>DESPESA LÍQUIDA COM PESSOAL (III) = (I - II)</t>
  </si>
  <si>
    <t>APURAÇÃO DO CUMPRIMENTO DO LIMITE LEGAL</t>
  </si>
  <si>
    <t>VALOR</t>
  </si>
  <si>
    <t>% SOBRE A RCL AJUSTADA</t>
  </si>
  <si>
    <t>RECEITA CORRENTE LÍQUIDA - RCL (IV)</t>
  </si>
  <si>
    <t>= RECEITA CORRENTE LÍQUIDA AJUSTADA (VI)</t>
  </si>
  <si>
    <t>1. Nos demonstrativos elaborados no primeiro e no segundo quadrimestre de cada exercício, os valores de restos a pagar não processados inscritos em 31 de dezembro do exercício anterior continuarão a ser informados nesse campo. Esses valores não sofrem alteração pelo seu processamento, e somente no caso de cancelamento podem ser excluídos.</t>
  </si>
  <si>
    <t>CÂMARA MUNICIPAL DO RIO DE JANEIRO</t>
  </si>
  <si>
    <t>Contador-Geral</t>
  </si>
  <si>
    <t>Controlador-Geral</t>
  </si>
  <si>
    <t>MESA DIRETORA</t>
  </si>
  <si>
    <t>Presidente</t>
  </si>
  <si>
    <t>TÂNIA BASTOS</t>
  </si>
  <si>
    <t>ZICO</t>
  </si>
  <si>
    <t>2º Vice-Presidente</t>
  </si>
  <si>
    <t>1º Secretário</t>
  </si>
  <si>
    <t>MUNICÍPIO DO RIO DE JANEIRO - PODER LEGISLATIVO</t>
  </si>
  <si>
    <t>FONTE: CONTADORIA-GERAL/CMRJ</t>
  </si>
  <si>
    <t xml:space="preserve"> </t>
  </si>
  <si>
    <t xml:space="preserve">DEMONSTRATIVO DA DESPESA COM PESSOAL </t>
  </si>
  <si>
    <t>ORÇAMENTOS FISCAL E DA SEGURIDADE SOCIAL</t>
  </si>
  <si>
    <t xml:space="preserve">       Vencimento, Vantagens e Outras Despesas Variáveis</t>
  </si>
  <si>
    <t xml:space="preserve">       Obrigações Patronais</t>
  </si>
  <si>
    <t xml:space="preserve">       Aposentadorias, Reserva e reformas</t>
  </si>
  <si>
    <t xml:space="preserve">       Pensões</t>
  </si>
  <si>
    <t xml:space="preserve">    Outras despesas de pessoal decorrentes de contratos de terceirização (§ 1º do art. 18 da LRF)</t>
  </si>
  <si>
    <t>DESPESAS NÃO COMPUTADAS (§ 1º do art. 19 da LRF) (II)</t>
  </si>
  <si>
    <t xml:space="preserve">Decorrentes de Decisão Judicial </t>
  </si>
  <si>
    <t>DESPESA TOTAL COM PESSOAL  (VII) = (IIIa+IIIb)</t>
  </si>
  <si>
    <t>LIMITE MÁXIMO (VIII) (incisos I, II e III, art. 20 da LRF)</t>
  </si>
  <si>
    <t>LIMITE PRUDENCIAL (IX) = (0,95x VI) (parágrafo único, art. 22 da LRF)</t>
  </si>
  <si>
    <t>LIMITE DE ALERTA (X) = (0,90 x VI) (inciso II do § 1º do art. 59 da LRF)</t>
  </si>
  <si>
    <t xml:space="preserve">                 JOÃO PAULO NASCENTES</t>
  </si>
  <si>
    <t>CARLO CAIADO</t>
  </si>
  <si>
    <t>1º Vice-Presidente</t>
  </si>
  <si>
    <t>RAFAEL ALOISIO FREITAS</t>
  </si>
  <si>
    <t>MARCOS BRAZ</t>
  </si>
  <si>
    <t xml:space="preserve">   2º Secretário</t>
  </si>
  <si>
    <t>ANTONIO CESAR LINS CAVALCANTI</t>
  </si>
  <si>
    <t xml:space="preserve">    Despesa com Pessoal não executada Orçamentariamente</t>
  </si>
  <si>
    <t xml:space="preserve">                    Diretor de Finanças</t>
  </si>
  <si>
    <t>WILLIAN COELHO</t>
  </si>
  <si>
    <t>Maio/2023</t>
  </si>
  <si>
    <t>Jun/2023</t>
  </si>
  <si>
    <t>Jul/2023</t>
  </si>
  <si>
    <t>Ago/2023</t>
  </si>
  <si>
    <t>Set/2023</t>
  </si>
  <si>
    <t>Out/2023</t>
  </si>
  <si>
    <t>Nov/2023</t>
  </si>
  <si>
    <t>Dez/2023</t>
  </si>
  <si>
    <r>
      <t>(-) Transferências obrigatórias da União relativas às emendas individuais (</t>
    </r>
    <r>
      <rPr>
        <sz val="8"/>
        <rFont val="Calibri"/>
        <family val="2"/>
      </rPr>
      <t>§ 13, art. 166 da CF)  (V)</t>
    </r>
  </si>
  <si>
    <t>(-) Transferências obrigatórias da União relativas às emendas de bancada (§ 16, art. 166 da CF)  (VI)</t>
  </si>
  <si>
    <t>Jan/2024</t>
  </si>
  <si>
    <t>Fev/2024</t>
  </si>
  <si>
    <t>Mar/2024</t>
  </si>
  <si>
    <t>Abr/2024</t>
  </si>
  <si>
    <t>MAIO-2023/ABRIL-2024</t>
  </si>
  <si>
    <t>(-) Transferências da União relativas à remuneração dos agentes comunitários de saúde e e de combate às endemias (CF, art. 198, §11)</t>
  </si>
  <si>
    <t>(-) Outras deduções constitucionais ou legais</t>
  </si>
  <si>
    <t>VINÍCIUS COSTA ROCHA VIANA</t>
  </si>
</sst>
</file>

<file path=xl/styles.xml><?xml version="1.0" encoding="utf-8"?>
<styleSheet xmlns="http://schemas.openxmlformats.org/spreadsheetml/2006/main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 &quot;#,##0.00_);[Red]\(&quot;R$ &quot;#,##0.00\)"/>
    <numFmt numFmtId="165" formatCode="0.000"/>
    <numFmt numFmtId="166" formatCode="_(* #,##0.00_);_(* \(#,##0.00\);_(* &quot;-&quot;??_);_(@_)"/>
    <numFmt numFmtId="167" formatCode="_([$€]* #,##0.00_);_([$€]* \(#,##0.00\);_([$€]* &quot;-&quot;??_);_(@_)"/>
    <numFmt numFmtId="168" formatCode="_-* #,##0.0000_-;\-* #,##0.0000_-;_-* &quot;-&quot;??_-;_-@_-"/>
  </numFmts>
  <fonts count="16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sz val="8"/>
      <name val="Calibri"/>
      <family val="2"/>
    </font>
    <font>
      <sz val="9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rgb="FF222222"/>
      <name val="Arial"/>
      <family val="2"/>
    </font>
    <font>
      <sz val="11"/>
      <color indexed="8"/>
      <name val="Calibri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6">
    <xf numFmtId="0" fontId="0" fillId="0" borderId="0"/>
    <xf numFmtId="0" fontId="3" fillId="0" borderId="0"/>
    <xf numFmtId="0" fontId="2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37">
    <xf numFmtId="0" fontId="0" fillId="0" borderId="0" xfId="0"/>
    <xf numFmtId="0" fontId="3" fillId="0" borderId="0" xfId="1"/>
    <xf numFmtId="4" fontId="6" fillId="0" borderId="6" xfId="1" applyNumberFormat="1" applyFont="1" applyBorder="1"/>
    <xf numFmtId="4" fontId="6" fillId="0" borderId="15" xfId="1" applyNumberFormat="1" applyFont="1" applyBorder="1"/>
    <xf numFmtId="0" fontId="6" fillId="0" borderId="0" xfId="0" applyNumberFormat="1" applyFont="1" applyFill="1" applyBorder="1" applyAlignment="1"/>
    <xf numFmtId="43" fontId="0" fillId="0" borderId="0" xfId="4" applyFont="1"/>
    <xf numFmtId="0" fontId="6" fillId="0" borderId="0" xfId="0" applyNumberFormat="1" applyFont="1" applyFill="1" applyAlignment="1"/>
    <xf numFmtId="164" fontId="6" fillId="0" borderId="0" xfId="0" applyNumberFormat="1" applyFont="1" applyFill="1" applyAlignment="1">
      <alignment horizontal="right"/>
    </xf>
    <xf numFmtId="0" fontId="7" fillId="2" borderId="3" xfId="0" applyNumberFormat="1" applyFont="1" applyFill="1" applyBorder="1" applyAlignment="1">
      <alignment horizontal="center" vertical="center"/>
    </xf>
    <xf numFmtId="0" fontId="7" fillId="2" borderId="4" xfId="0" applyNumberFormat="1" applyFont="1" applyFill="1" applyBorder="1" applyAlignment="1">
      <alignment horizontal="center" vertical="center"/>
    </xf>
    <xf numFmtId="0" fontId="7" fillId="2" borderId="5" xfId="0" applyNumberFormat="1" applyFont="1" applyFill="1" applyBorder="1" applyAlignment="1">
      <alignment horizontal="center" vertical="center"/>
    </xf>
    <xf numFmtId="0" fontId="7" fillId="2" borderId="0" xfId="0" applyNumberFormat="1" applyFont="1" applyFill="1" applyBorder="1" applyAlignment="1">
      <alignment horizontal="center" vertical="center"/>
    </xf>
    <xf numFmtId="0" fontId="7" fillId="2" borderId="13" xfId="0" applyNumberFormat="1" applyFont="1" applyFill="1" applyBorder="1" applyAlignment="1">
      <alignment horizontal="center" vertical="center"/>
    </xf>
    <xf numFmtId="0" fontId="7" fillId="2" borderId="6" xfId="0" applyNumberFormat="1" applyFont="1" applyFill="1" applyBorder="1" applyAlignment="1">
      <alignment horizontal="center"/>
    </xf>
    <xf numFmtId="49" fontId="7" fillId="2" borderId="13" xfId="0" applyNumberFormat="1" applyFont="1" applyFill="1" applyBorder="1" applyAlignment="1">
      <alignment horizontal="center" vertical="center"/>
    </xf>
    <xf numFmtId="0" fontId="7" fillId="2" borderId="6" xfId="0" applyNumberFormat="1" applyFont="1" applyFill="1" applyBorder="1" applyAlignment="1">
      <alignment horizontal="center" vertical="top" wrapText="1"/>
    </xf>
    <xf numFmtId="0" fontId="7" fillId="2" borderId="7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7" fillId="2" borderId="14" xfId="0" applyNumberFormat="1" applyFont="1" applyFill="1" applyBorder="1" applyAlignment="1">
      <alignment horizontal="center" vertical="top" wrapText="1"/>
    </xf>
    <xf numFmtId="0" fontId="6" fillId="0" borderId="3" xfId="0" applyNumberFormat="1" applyFont="1" applyFill="1" applyBorder="1" applyAlignment="1"/>
    <xf numFmtId="0" fontId="6" fillId="0" borderId="4" xfId="0" applyNumberFormat="1" applyFont="1" applyFill="1" applyBorder="1" applyAlignment="1"/>
    <xf numFmtId="0" fontId="6" fillId="0" borderId="5" xfId="0" applyNumberFormat="1" applyFont="1" applyFill="1" applyBorder="1" applyAlignment="1"/>
    <xf numFmtId="4" fontId="6" fillId="0" borderId="15" xfId="1" applyNumberFormat="1" applyFont="1" applyBorder="1" applyAlignment="1">
      <alignment horizontal="right"/>
    </xf>
    <xf numFmtId="43" fontId="0" fillId="0" borderId="0" xfId="4" applyFont="1" applyBorder="1"/>
    <xf numFmtId="0" fontId="6" fillId="0" borderId="15" xfId="0" applyNumberFormat="1" applyFont="1" applyFill="1" applyBorder="1" applyAlignment="1">
      <alignment horizontal="left"/>
    </xf>
    <xf numFmtId="0" fontId="6" fillId="0" borderId="13" xfId="0" applyNumberFormat="1" applyFont="1" applyFill="1" applyBorder="1" applyAlignment="1"/>
    <xf numFmtId="0" fontId="6" fillId="0" borderId="15" xfId="0" applyNumberFormat="1" applyFont="1" applyFill="1" applyBorder="1" applyAlignment="1"/>
    <xf numFmtId="0" fontId="6" fillId="0" borderId="15" xfId="0" applyNumberFormat="1" applyFont="1" applyFill="1" applyBorder="1" applyAlignment="1">
      <alignment horizontal="left" indent="1"/>
    </xf>
    <xf numFmtId="43" fontId="0" fillId="0" borderId="0" xfId="4" applyFont="1" applyFill="1"/>
    <xf numFmtId="0" fontId="0" fillId="0" borderId="0" xfId="0" applyFill="1"/>
    <xf numFmtId="0" fontId="6" fillId="0" borderId="7" xfId="0" applyNumberFormat="1" applyFont="1" applyFill="1" applyBorder="1" applyAlignment="1">
      <alignment horizontal="left" indent="1"/>
    </xf>
    <xf numFmtId="0" fontId="6" fillId="0" borderId="8" xfId="0" applyNumberFormat="1" applyFont="1" applyFill="1" applyBorder="1" applyAlignment="1"/>
    <xf numFmtId="0" fontId="6" fillId="0" borderId="9" xfId="0" applyNumberFormat="1" applyFont="1" applyFill="1" applyBorder="1" applyAlignment="1"/>
    <xf numFmtId="0" fontId="6" fillId="0" borderId="10" xfId="0" applyNumberFormat="1" applyFont="1" applyFill="1" applyBorder="1" applyAlignment="1"/>
    <xf numFmtId="0" fontId="6" fillId="0" borderId="11" xfId="0" applyNumberFormat="1" applyFont="1" applyFill="1" applyBorder="1" applyAlignment="1"/>
    <xf numFmtId="0" fontId="6" fillId="0" borderId="12" xfId="0" applyNumberFormat="1" applyFont="1" applyFill="1" applyBorder="1" applyAlignment="1"/>
    <xf numFmtId="43" fontId="0" fillId="0" borderId="0" xfId="4" applyFont="1" applyFill="1" applyBorder="1"/>
    <xf numFmtId="0" fontId="11" fillId="0" borderId="11" xfId="0" applyNumberFormat="1" applyFont="1" applyFill="1" applyBorder="1" applyAlignment="1"/>
    <xf numFmtId="4" fontId="13" fillId="0" borderId="0" xfId="0" applyNumberFormat="1" applyFont="1"/>
    <xf numFmtId="165" fontId="6" fillId="0" borderId="0" xfId="0" applyNumberFormat="1" applyFont="1" applyFill="1" applyBorder="1" applyAlignment="1"/>
    <xf numFmtId="43" fontId="3" fillId="0" borderId="0" xfId="4" applyFont="1" applyBorder="1"/>
    <xf numFmtId="0" fontId="0" fillId="0" borderId="0" xfId="0" applyAlignment="1"/>
    <xf numFmtId="0" fontId="3" fillId="0" borderId="0" xfId="0" applyFont="1" applyAlignment="1"/>
    <xf numFmtId="43" fontId="0" fillId="0" borderId="0" xfId="0" applyNumberFormat="1" applyFill="1"/>
    <xf numFmtId="0" fontId="3" fillId="0" borderId="0" xfId="0" applyFont="1" applyFill="1"/>
    <xf numFmtId="0" fontId="7" fillId="0" borderId="15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/>
    <xf numFmtId="43" fontId="6" fillId="0" borderId="15" xfId="13" applyFont="1" applyBorder="1"/>
    <xf numFmtId="43" fontId="6" fillId="3" borderId="6" xfId="13" applyFont="1" applyFill="1" applyBorder="1"/>
    <xf numFmtId="4" fontId="6" fillId="3" borderId="6" xfId="1" applyNumberFormat="1" applyFont="1" applyFill="1" applyBorder="1"/>
    <xf numFmtId="43" fontId="6" fillId="0" borderId="11" xfId="0" applyNumberFormat="1" applyFont="1" applyFill="1" applyBorder="1" applyAlignment="1"/>
    <xf numFmtId="4" fontId="0" fillId="0" borderId="0" xfId="0" applyNumberFormat="1"/>
    <xf numFmtId="43" fontId="6" fillId="0" borderId="15" xfId="13" applyFont="1" applyFill="1" applyBorder="1"/>
    <xf numFmtId="43" fontId="6" fillId="0" borderId="6" xfId="13" applyFont="1" applyFill="1" applyBorder="1"/>
    <xf numFmtId="4" fontId="6" fillId="0" borderId="15" xfId="1" applyNumberFormat="1" applyFont="1" applyFill="1" applyBorder="1" applyAlignment="1">
      <alignment horizontal="right"/>
    </xf>
    <xf numFmtId="4" fontId="6" fillId="0" borderId="15" xfId="1" applyNumberFormat="1" applyFont="1" applyFill="1" applyBorder="1"/>
    <xf numFmtId="4" fontId="6" fillId="0" borderId="6" xfId="1" applyNumberFormat="1" applyFont="1" applyFill="1" applyBorder="1"/>
    <xf numFmtId="4" fontId="6" fillId="0" borderId="2" xfId="1" applyNumberFormat="1" applyFont="1" applyFill="1" applyBorder="1"/>
    <xf numFmtId="0" fontId="0" fillId="0" borderId="0" xfId="0" applyAlignment="1">
      <alignment horizontal="center"/>
    </xf>
    <xf numFmtId="0" fontId="7" fillId="2" borderId="15" xfId="0" applyNumberFormat="1" applyFont="1" applyFill="1" applyBorder="1" applyAlignment="1">
      <alignment horizontal="center" vertical="center"/>
    </xf>
    <xf numFmtId="43" fontId="6" fillId="0" borderId="0" xfId="13" applyFont="1" applyFill="1" applyAlignment="1"/>
    <xf numFmtId="43" fontId="15" fillId="0" borderId="0" xfId="13" applyFont="1" applyAlignment="1">
      <alignment horizontal="right"/>
    </xf>
    <xf numFmtId="43" fontId="6" fillId="0" borderId="15" xfId="13" applyFont="1" applyBorder="1" applyAlignment="1">
      <alignment horizontal="right"/>
    </xf>
    <xf numFmtId="43" fontId="6" fillId="0" borderId="6" xfId="13" applyFont="1" applyBorder="1"/>
    <xf numFmtId="43" fontId="6" fillId="0" borderId="15" xfId="13" applyFont="1" applyFill="1" applyBorder="1" applyAlignment="1">
      <alignment horizontal="right"/>
    </xf>
    <xf numFmtId="43" fontId="10" fillId="0" borderId="6" xfId="13" applyFont="1" applyBorder="1" applyAlignment="1">
      <alignment horizontal="right"/>
    </xf>
    <xf numFmtId="2" fontId="6" fillId="0" borderId="15" xfId="13" applyNumberFormat="1" applyFont="1" applyBorder="1" applyAlignment="1">
      <alignment horizontal="right"/>
    </xf>
    <xf numFmtId="168" fontId="0" fillId="0" borderId="0" xfId="4" applyNumberFormat="1" applyFont="1" applyFill="1"/>
    <xf numFmtId="43" fontId="6" fillId="0" borderId="6" xfId="13" applyFont="1" applyBorder="1" applyAlignment="1">
      <alignment horizontal="right"/>
    </xf>
    <xf numFmtId="43" fontId="6" fillId="0" borderId="1" xfId="13" applyFont="1" applyBorder="1" applyAlignment="1">
      <alignment horizontal="right"/>
    </xf>
    <xf numFmtId="43" fontId="5" fillId="0" borderId="0" xfId="4" applyFont="1" applyFill="1" applyAlignment="1"/>
    <xf numFmtId="43" fontId="7" fillId="0" borderId="0" xfId="4" applyFont="1" applyFill="1" applyAlignment="1"/>
    <xf numFmtId="43" fontId="6" fillId="0" borderId="0" xfId="4" applyFont="1" applyFill="1" applyAlignment="1"/>
    <xf numFmtId="43" fontId="11" fillId="0" borderId="10" xfId="13" applyFont="1" applyFill="1" applyBorder="1" applyAlignment="1">
      <alignment horizontal="center"/>
    </xf>
    <xf numFmtId="43" fontId="11" fillId="0" borderId="11" xfId="13" applyFont="1" applyFill="1" applyBorder="1" applyAlignment="1">
      <alignment horizontal="center"/>
    </xf>
    <xf numFmtId="43" fontId="11" fillId="0" borderId="12" xfId="13" applyFont="1" applyFill="1" applyBorder="1" applyAlignment="1">
      <alignment horizontal="center"/>
    </xf>
    <xf numFmtId="0" fontId="6" fillId="0" borderId="10" xfId="1" applyNumberFormat="1" applyFont="1" applyFill="1" applyBorder="1" applyAlignment="1">
      <alignment horizontal="left"/>
    </xf>
    <xf numFmtId="0" fontId="6" fillId="0" borderId="11" xfId="1" applyNumberFormat="1" applyFont="1" applyFill="1" applyBorder="1" applyAlignment="1">
      <alignment horizontal="left"/>
    </xf>
    <xf numFmtId="0" fontId="6" fillId="0" borderId="12" xfId="1" applyNumberFormat="1" applyFont="1" applyFill="1" applyBorder="1" applyAlignment="1">
      <alignment horizontal="left"/>
    </xf>
    <xf numFmtId="43" fontId="11" fillId="0" borderId="10" xfId="13" applyFont="1" applyFill="1" applyBorder="1" applyAlignment="1">
      <alignment horizontal="center"/>
    </xf>
    <xf numFmtId="43" fontId="11" fillId="0" borderId="11" xfId="13" applyFont="1" applyFill="1" applyBorder="1" applyAlignment="1">
      <alignment horizontal="center"/>
    </xf>
    <xf numFmtId="43" fontId="11" fillId="0" borderId="12" xfId="13" applyFont="1" applyFill="1" applyBorder="1" applyAlignment="1">
      <alignment horizontal="center"/>
    </xf>
    <xf numFmtId="0" fontId="0" fillId="0" borderId="0" xfId="0" applyAlignment="1">
      <alignment horizontal="center"/>
    </xf>
    <xf numFmtId="43" fontId="6" fillId="0" borderId="0" xfId="4" applyFont="1" applyFill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NumberFormat="1" applyFont="1" applyFill="1" applyAlignment="1">
      <alignment horizontal="center"/>
    </xf>
    <xf numFmtId="0" fontId="7" fillId="0" borderId="0" xfId="0" applyNumberFormat="1" applyFont="1" applyFill="1" applyAlignment="1">
      <alignment horizontal="center"/>
    </xf>
    <xf numFmtId="0" fontId="7" fillId="2" borderId="3" xfId="0" applyNumberFormat="1" applyFont="1" applyFill="1" applyBorder="1" applyAlignment="1">
      <alignment horizontal="center"/>
    </xf>
    <xf numFmtId="0" fontId="7" fillId="2" borderId="4" xfId="0" applyNumberFormat="1" applyFont="1" applyFill="1" applyBorder="1" applyAlignment="1">
      <alignment horizontal="center"/>
    </xf>
    <xf numFmtId="0" fontId="7" fillId="2" borderId="5" xfId="0" applyNumberFormat="1" applyFont="1" applyFill="1" applyBorder="1" applyAlignment="1">
      <alignment horizontal="center"/>
    </xf>
    <xf numFmtId="0" fontId="7" fillId="2" borderId="7" xfId="0" applyNumberFormat="1" applyFont="1" applyFill="1" applyBorder="1" applyAlignment="1">
      <alignment horizontal="center"/>
    </xf>
    <xf numFmtId="0" fontId="7" fillId="2" borderId="8" xfId="0" applyNumberFormat="1" applyFont="1" applyFill="1" applyBorder="1" applyAlignment="1">
      <alignment horizontal="center"/>
    </xf>
    <xf numFmtId="0" fontId="7" fillId="2" borderId="9" xfId="0" applyNumberFormat="1" applyFont="1" applyFill="1" applyBorder="1" applyAlignment="1">
      <alignment horizontal="center"/>
    </xf>
    <xf numFmtId="0" fontId="7" fillId="2" borderId="15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7" fillId="2" borderId="10" xfId="0" applyNumberFormat="1" applyFont="1" applyFill="1" applyBorder="1" applyAlignment="1">
      <alignment horizontal="center"/>
    </xf>
    <xf numFmtId="0" fontId="7" fillId="2" borderId="11" xfId="0" applyNumberFormat="1" applyFont="1" applyFill="1" applyBorder="1" applyAlignment="1">
      <alignment horizontal="center"/>
    </xf>
    <xf numFmtId="0" fontId="7" fillId="2" borderId="12" xfId="0" applyNumberFormat="1" applyFont="1" applyFill="1" applyBorder="1" applyAlignment="1">
      <alignment horizontal="center"/>
    </xf>
    <xf numFmtId="0" fontId="12" fillId="2" borderId="10" xfId="0" applyNumberFormat="1" applyFont="1" applyFill="1" applyBorder="1" applyAlignment="1">
      <alignment horizontal="center"/>
    </xf>
    <xf numFmtId="0" fontId="12" fillId="2" borderId="11" xfId="0" applyNumberFormat="1" applyFont="1" applyFill="1" applyBorder="1" applyAlignment="1">
      <alignment horizontal="center"/>
    </xf>
    <xf numFmtId="0" fontId="12" fillId="2" borderId="12" xfId="0" applyNumberFormat="1" applyFont="1" applyFill="1" applyBorder="1" applyAlignment="1">
      <alignment horizontal="center"/>
    </xf>
    <xf numFmtId="0" fontId="6" fillId="0" borderId="10" xfId="0" applyNumberFormat="1" applyFont="1" applyFill="1" applyBorder="1" applyAlignment="1">
      <alignment horizontal="left"/>
    </xf>
    <xf numFmtId="0" fontId="6" fillId="0" borderId="11" xfId="0" applyNumberFormat="1" applyFont="1" applyFill="1" applyBorder="1" applyAlignment="1">
      <alignment horizontal="left"/>
    </xf>
    <xf numFmtId="0" fontId="6" fillId="0" borderId="12" xfId="0" applyNumberFormat="1" applyFont="1" applyFill="1" applyBorder="1" applyAlignment="1">
      <alignment horizontal="left"/>
    </xf>
    <xf numFmtId="4" fontId="11" fillId="0" borderId="10" xfId="0" applyNumberFormat="1" applyFont="1" applyFill="1" applyBorder="1" applyAlignment="1">
      <alignment horizontal="right"/>
    </xf>
    <xf numFmtId="4" fontId="11" fillId="0" borderId="11" xfId="0" applyNumberFormat="1" applyFont="1" applyFill="1" applyBorder="1" applyAlignment="1">
      <alignment horizontal="right"/>
    </xf>
    <xf numFmtId="4" fontId="11" fillId="0" borderId="12" xfId="0" applyNumberFormat="1" applyFont="1" applyFill="1" applyBorder="1" applyAlignment="1">
      <alignment horizontal="right"/>
    </xf>
    <xf numFmtId="0" fontId="6" fillId="0" borderId="10" xfId="1" applyNumberFormat="1" applyFont="1" applyFill="1" applyBorder="1" applyAlignment="1">
      <alignment horizontal="left"/>
    </xf>
    <xf numFmtId="0" fontId="6" fillId="0" borderId="11" xfId="1" applyNumberFormat="1" applyFont="1" applyFill="1" applyBorder="1" applyAlignment="1">
      <alignment horizontal="left"/>
    </xf>
    <xf numFmtId="0" fontId="6" fillId="0" borderId="12" xfId="1" applyNumberFormat="1" applyFont="1" applyFill="1" applyBorder="1" applyAlignment="1">
      <alignment horizontal="left"/>
    </xf>
    <xf numFmtId="43" fontId="11" fillId="0" borderId="10" xfId="13" applyFont="1" applyFill="1" applyBorder="1" applyAlignment="1">
      <alignment horizontal="right"/>
    </xf>
    <xf numFmtId="43" fontId="11" fillId="0" borderId="11" xfId="13" applyFont="1" applyFill="1" applyBorder="1" applyAlignment="1">
      <alignment horizontal="right"/>
    </xf>
    <xf numFmtId="43" fontId="11" fillId="0" borderId="12" xfId="13" applyFont="1" applyFill="1" applyBorder="1" applyAlignment="1">
      <alignment horizontal="right"/>
    </xf>
    <xf numFmtId="10" fontId="6" fillId="0" borderId="10" xfId="5" applyNumberFormat="1" applyFont="1" applyFill="1" applyBorder="1" applyAlignment="1">
      <alignment horizontal="center"/>
    </xf>
    <xf numFmtId="10" fontId="6" fillId="0" borderId="11" xfId="5" applyNumberFormat="1" applyFont="1" applyFill="1" applyBorder="1" applyAlignment="1">
      <alignment horizontal="center"/>
    </xf>
    <xf numFmtId="10" fontId="6" fillId="0" borderId="12" xfId="5" applyNumberFormat="1" applyFont="1" applyFill="1" applyBorder="1" applyAlignment="1">
      <alignment horizontal="center"/>
    </xf>
    <xf numFmtId="49" fontId="6" fillId="0" borderId="10" xfId="1" applyNumberFormat="1" applyFont="1" applyFill="1" applyBorder="1" applyAlignment="1">
      <alignment horizontal="left"/>
    </xf>
    <xf numFmtId="49" fontId="6" fillId="0" borderId="11" xfId="1" applyNumberFormat="1" applyFont="1" applyFill="1" applyBorder="1" applyAlignment="1">
      <alignment horizontal="left"/>
    </xf>
    <xf numFmtId="49" fontId="6" fillId="0" borderId="12" xfId="1" applyNumberFormat="1" applyFont="1" applyFill="1" applyBorder="1" applyAlignment="1">
      <alignment horizontal="left"/>
    </xf>
    <xf numFmtId="43" fontId="11" fillId="0" borderId="10" xfId="0" applyNumberFormat="1" applyFont="1" applyFill="1" applyBorder="1" applyAlignment="1">
      <alignment horizontal="right"/>
    </xf>
    <xf numFmtId="0" fontId="0" fillId="0" borderId="11" xfId="0" applyBorder="1"/>
    <xf numFmtId="0" fontId="0" fillId="0" borderId="12" xfId="0" applyBorder="1"/>
    <xf numFmtId="0" fontId="6" fillId="2" borderId="10" xfId="0" applyNumberFormat="1" applyFont="1" applyFill="1" applyBorder="1" applyAlignment="1">
      <alignment horizontal="left"/>
    </xf>
    <xf numFmtId="0" fontId="6" fillId="2" borderId="11" xfId="0" applyNumberFormat="1" applyFont="1" applyFill="1" applyBorder="1" applyAlignment="1">
      <alignment horizontal="left"/>
    </xf>
    <xf numFmtId="0" fontId="6" fillId="2" borderId="12" xfId="0" applyNumberFormat="1" applyFont="1" applyFill="1" applyBorder="1" applyAlignment="1">
      <alignment horizontal="left"/>
    </xf>
    <xf numFmtId="43" fontId="11" fillId="2" borderId="10" xfId="13" applyFont="1" applyFill="1" applyBorder="1" applyAlignment="1">
      <alignment horizontal="right"/>
    </xf>
    <xf numFmtId="43" fontId="11" fillId="2" borderId="11" xfId="13" applyFont="1" applyFill="1" applyBorder="1" applyAlignment="1">
      <alignment horizontal="right"/>
    </xf>
    <xf numFmtId="43" fontId="11" fillId="2" borderId="12" xfId="13" applyFont="1" applyFill="1" applyBorder="1" applyAlignment="1">
      <alignment horizontal="right"/>
    </xf>
    <xf numFmtId="10" fontId="6" fillId="2" borderId="10" xfId="5" applyNumberFormat="1" applyFont="1" applyFill="1" applyBorder="1" applyAlignment="1">
      <alignment horizontal="center"/>
    </xf>
    <xf numFmtId="10" fontId="6" fillId="2" borderId="11" xfId="5" applyNumberFormat="1" applyFont="1" applyFill="1" applyBorder="1" applyAlignment="1">
      <alignment horizontal="center"/>
    </xf>
    <xf numFmtId="10" fontId="6" fillId="2" borderId="12" xfId="5" applyNumberFormat="1" applyFont="1" applyFill="1" applyBorder="1" applyAlignment="1">
      <alignment horizontal="center"/>
    </xf>
    <xf numFmtId="10" fontId="6" fillId="0" borderId="10" xfId="1" applyNumberFormat="1" applyFont="1" applyFill="1" applyBorder="1" applyAlignment="1">
      <alignment horizontal="center"/>
    </xf>
    <xf numFmtId="10" fontId="6" fillId="0" borderId="11" xfId="1" applyNumberFormat="1" applyFont="1" applyFill="1" applyBorder="1" applyAlignment="1">
      <alignment horizontal="center"/>
    </xf>
    <xf numFmtId="10" fontId="6" fillId="0" borderId="12" xfId="1" applyNumberFormat="1" applyFont="1" applyFill="1" applyBorder="1" applyAlignment="1">
      <alignment horizontal="center"/>
    </xf>
    <xf numFmtId="0" fontId="6" fillId="0" borderId="0" xfId="1" applyNumberFormat="1" applyFont="1" applyFill="1" applyBorder="1" applyAlignment="1">
      <alignment horizontal="left" wrapText="1"/>
    </xf>
  </cellXfs>
  <cellStyles count="16">
    <cellStyle name="Euro" xfId="8"/>
    <cellStyle name="Moeda 2" xfId="12"/>
    <cellStyle name="Moeda 3" xfId="7"/>
    <cellStyle name="Moeda 5" xfId="15"/>
    <cellStyle name="Normal" xfId="0" builtinId="0"/>
    <cellStyle name="Normal 2" xfId="1"/>
    <cellStyle name="Normal 3" xfId="2"/>
    <cellStyle name="Normal 3 2" xfId="3"/>
    <cellStyle name="Normal 4" xfId="6"/>
    <cellStyle name="Porcentagem" xfId="5" builtinId="5"/>
    <cellStyle name="Porcentagem 2" xfId="9"/>
    <cellStyle name="Separador de milhares" xfId="4" builtinId="3"/>
    <cellStyle name="Separador de milhares 2" xfId="11"/>
    <cellStyle name="Separador de milhares 3" xfId="10"/>
    <cellStyle name="Separador de milhares 4" xfId="13"/>
    <cellStyle name="Separador de milhares 6" xfId="1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86"/>
  <sheetViews>
    <sheetView tabSelected="1" topLeftCell="A10" zoomScale="85" zoomScaleNormal="85" workbookViewId="0">
      <selection activeCell="R37" sqref="R37"/>
    </sheetView>
  </sheetViews>
  <sheetFormatPr defaultRowHeight="12.75"/>
  <cols>
    <col min="1" max="1" width="47.7109375" customWidth="1"/>
    <col min="3" max="3" width="26.28515625" customWidth="1"/>
    <col min="4" max="4" width="9.140625" hidden="1" customWidth="1"/>
    <col min="5" max="5" width="8.28515625" hidden="1" customWidth="1"/>
    <col min="6" max="6" width="14.85546875" customWidth="1"/>
    <col min="7" max="7" width="13.85546875" customWidth="1"/>
    <col min="8" max="8" width="15.5703125" customWidth="1"/>
    <col min="9" max="9" width="14" customWidth="1"/>
    <col min="10" max="10" width="14.7109375" customWidth="1"/>
    <col min="11" max="11" width="14.85546875" customWidth="1"/>
    <col min="12" max="12" width="14.7109375" customWidth="1"/>
    <col min="13" max="13" width="14.5703125" customWidth="1"/>
    <col min="14" max="14" width="14.85546875" customWidth="1"/>
    <col min="15" max="15" width="14.5703125" customWidth="1"/>
    <col min="16" max="16" width="15.28515625" customWidth="1"/>
    <col min="17" max="18" width="15.140625" customWidth="1"/>
    <col min="19" max="19" width="16.5703125" customWidth="1"/>
    <col min="20" max="20" width="17.7109375" style="5" bestFit="1" customWidth="1"/>
    <col min="22" max="22" width="21.42578125" customWidth="1"/>
    <col min="24" max="24" width="14" bestFit="1" customWidth="1"/>
  </cols>
  <sheetData>
    <row r="1" spans="1:19" ht="15.75" customHeight="1"/>
    <row r="3" spans="1:19" ht="11.2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 ht="11.2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ht="11.2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19" ht="11.25" customHeight="1">
      <c r="A6" s="71" t="s">
        <v>39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3"/>
      <c r="S6" s="73"/>
    </row>
    <row r="7" spans="1:19" ht="11.25" customHeight="1">
      <c r="A7" s="72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3"/>
      <c r="S7" s="73"/>
    </row>
    <row r="8" spans="1:19" ht="11.25" customHeight="1">
      <c r="A8" s="84" t="s">
        <v>37</v>
      </c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</row>
    <row r="9" spans="1:19" ht="11.25" customHeight="1">
      <c r="A9" s="84" t="s">
        <v>28</v>
      </c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</row>
    <row r="10" spans="1:19" ht="11.25" customHeight="1">
      <c r="A10" s="86" t="s">
        <v>0</v>
      </c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</row>
    <row r="11" spans="1:19" ht="11.25" customHeight="1">
      <c r="A11" s="87" t="s">
        <v>40</v>
      </c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</row>
    <row r="12" spans="1:19" ht="11.25" customHeight="1">
      <c r="A12" s="86" t="s">
        <v>41</v>
      </c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</row>
    <row r="13" spans="1:19" ht="11.25" customHeight="1">
      <c r="A13" s="86" t="s">
        <v>77</v>
      </c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</row>
    <row r="14" spans="1:19" ht="11.25" customHeight="1">
      <c r="A14" s="6"/>
      <c r="B14" s="6"/>
      <c r="C14" s="6"/>
      <c r="D14" s="6"/>
      <c r="E14" s="6"/>
      <c r="F14" s="61"/>
      <c r="G14" s="61"/>
      <c r="H14" s="61"/>
      <c r="I14" s="61"/>
      <c r="J14" s="61"/>
      <c r="K14" s="61"/>
      <c r="L14" s="61"/>
      <c r="M14" s="61"/>
      <c r="N14" s="62"/>
      <c r="O14" s="62"/>
      <c r="P14" s="62"/>
      <c r="Q14" s="62"/>
      <c r="R14" s="6"/>
      <c r="S14" s="6"/>
    </row>
    <row r="15" spans="1:19">
      <c r="A15" s="6" t="s">
        <v>1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7">
        <v>1</v>
      </c>
    </row>
    <row r="16" spans="1:19">
      <c r="A16" s="8"/>
      <c r="B16" s="9"/>
      <c r="C16" s="9"/>
      <c r="D16" s="9"/>
      <c r="E16" s="10"/>
      <c r="F16" s="88" t="s">
        <v>3</v>
      </c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90"/>
    </row>
    <row r="17" spans="1:22">
      <c r="A17" s="60"/>
      <c r="B17" s="11"/>
      <c r="C17" s="11"/>
      <c r="D17" s="11"/>
      <c r="E17" s="12"/>
      <c r="F17" s="91" t="s">
        <v>4</v>
      </c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3"/>
    </row>
    <row r="18" spans="1:22">
      <c r="A18" s="94" t="s">
        <v>2</v>
      </c>
      <c r="B18" s="95"/>
      <c r="C18" s="95"/>
      <c r="D18" s="95"/>
      <c r="E18" s="96"/>
      <c r="F18" s="97" t="s">
        <v>5</v>
      </c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9"/>
      <c r="S18" s="13" t="s">
        <v>6</v>
      </c>
    </row>
    <row r="19" spans="1:22">
      <c r="A19" s="60"/>
      <c r="B19" s="11"/>
      <c r="C19" s="11"/>
      <c r="D19" s="11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3" t="s">
        <v>7</v>
      </c>
      <c r="S19" s="13" t="s">
        <v>8</v>
      </c>
    </row>
    <row r="20" spans="1:22">
      <c r="A20" s="60"/>
      <c r="B20" s="11"/>
      <c r="C20" s="11"/>
      <c r="D20" s="11"/>
      <c r="E20" s="12"/>
      <c r="F20" s="14" t="s">
        <v>63</v>
      </c>
      <c r="G20" s="14" t="s">
        <v>64</v>
      </c>
      <c r="H20" s="14" t="s">
        <v>65</v>
      </c>
      <c r="I20" s="14" t="s">
        <v>66</v>
      </c>
      <c r="J20" s="14" t="s">
        <v>67</v>
      </c>
      <c r="K20" s="14" t="s">
        <v>68</v>
      </c>
      <c r="L20" s="14" t="s">
        <v>69</v>
      </c>
      <c r="M20" s="14" t="s">
        <v>70</v>
      </c>
      <c r="N20" s="14" t="s">
        <v>73</v>
      </c>
      <c r="O20" s="14" t="s">
        <v>74</v>
      </c>
      <c r="P20" s="14" t="s">
        <v>75</v>
      </c>
      <c r="Q20" s="14" t="s">
        <v>76</v>
      </c>
      <c r="R20" s="13" t="s">
        <v>9</v>
      </c>
      <c r="S20" s="13" t="s">
        <v>10</v>
      </c>
    </row>
    <row r="21" spans="1:22">
      <c r="A21" s="94"/>
      <c r="B21" s="95"/>
      <c r="C21" s="95"/>
      <c r="D21" s="95"/>
      <c r="E21" s="96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5" t="s">
        <v>11</v>
      </c>
      <c r="S21" s="15" t="s">
        <v>12</v>
      </c>
    </row>
    <row r="22" spans="1:22">
      <c r="A22" s="16"/>
      <c r="B22" s="17"/>
      <c r="C22" s="17"/>
      <c r="D22" s="17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9" t="s">
        <v>13</v>
      </c>
      <c r="S22" s="19" t="s">
        <v>14</v>
      </c>
    </row>
    <row r="23" spans="1:22">
      <c r="A23" s="20" t="s">
        <v>15</v>
      </c>
      <c r="B23" s="21"/>
      <c r="C23" s="21"/>
      <c r="D23" s="21"/>
      <c r="E23" s="22"/>
      <c r="F23" s="2">
        <f>F24+F27+F30+F31</f>
        <v>72127490.330000013</v>
      </c>
      <c r="G23" s="2">
        <f t="shared" ref="G23:I23" si="0">G24+G27+G30+G31</f>
        <v>103147000.03999999</v>
      </c>
      <c r="H23" s="2">
        <f t="shared" si="0"/>
        <v>71793163.150000006</v>
      </c>
      <c r="I23" s="2">
        <f t="shared" si="0"/>
        <v>71082570.060000002</v>
      </c>
      <c r="J23" s="2">
        <f>J24+J27+J30+J31</f>
        <v>70055411.129999995</v>
      </c>
      <c r="K23" s="2">
        <f t="shared" ref="K23:M23" si="1">K24+K27+K30+K31</f>
        <v>70225097.760000005</v>
      </c>
      <c r="L23" s="2">
        <f t="shared" si="1"/>
        <v>110444959.89000002</v>
      </c>
      <c r="M23" s="2">
        <f t="shared" si="1"/>
        <v>75575856.680000007</v>
      </c>
      <c r="N23" s="2">
        <f>N24+N27+N30+N31</f>
        <v>64117141.960000001</v>
      </c>
      <c r="O23" s="2">
        <f t="shared" ref="O23:P23" si="2">O24+O27+O30+O31</f>
        <v>85512153.709999993</v>
      </c>
      <c r="P23" s="2">
        <f t="shared" si="2"/>
        <v>80724482.640000001</v>
      </c>
      <c r="Q23" s="2">
        <f>Q24+Q27+Q30+Q31</f>
        <v>80432609.189999998</v>
      </c>
      <c r="R23" s="2">
        <f>R24+R27+R30</f>
        <v>955237936.53999996</v>
      </c>
      <c r="S23" s="58">
        <f>S24+S27+S30+S31</f>
        <v>16907605.879999999</v>
      </c>
      <c r="T23" s="24"/>
      <c r="V23" s="5"/>
    </row>
    <row r="24" spans="1:22">
      <c r="A24" s="46" t="s">
        <v>16</v>
      </c>
      <c r="B24" s="4"/>
      <c r="C24" s="4"/>
      <c r="D24" s="4"/>
      <c r="E24" s="26"/>
      <c r="F24" s="2">
        <f>SUM(F25:F26)</f>
        <v>47348323.440000005</v>
      </c>
      <c r="G24" s="2">
        <f t="shared" ref="G24:I24" si="3">SUM(G25:G26)</f>
        <v>66046455.82</v>
      </c>
      <c r="H24" s="2">
        <f t="shared" si="3"/>
        <v>47087494.020000011</v>
      </c>
      <c r="I24" s="2">
        <f t="shared" si="3"/>
        <v>46417735.920000002</v>
      </c>
      <c r="J24" s="2">
        <f>SUM(J25:J26)</f>
        <v>45443031.590000004</v>
      </c>
      <c r="K24" s="2">
        <f t="shared" ref="K24:M24" si="4">SUM(K25:K26)</f>
        <v>45820859.640000001</v>
      </c>
      <c r="L24" s="2">
        <f t="shared" si="4"/>
        <v>73831793.790000021</v>
      </c>
      <c r="M24" s="2">
        <f t="shared" si="4"/>
        <v>50889637.420000002</v>
      </c>
      <c r="N24" s="2">
        <f>SUM(N25:N26)</f>
        <v>35377456.890000001</v>
      </c>
      <c r="O24" s="2">
        <f t="shared" ref="O24:Q24" si="5">SUM(O25:O26)</f>
        <v>56969786.279999994</v>
      </c>
      <c r="P24" s="2">
        <f t="shared" si="5"/>
        <v>50841915.93</v>
      </c>
      <c r="Q24" s="2">
        <f t="shared" si="5"/>
        <v>50462861.599999994</v>
      </c>
      <c r="R24" s="2">
        <f>SUM(R25:R26)</f>
        <v>616537352.34000003</v>
      </c>
      <c r="S24" s="57">
        <f>SUM(S25:S26)</f>
        <v>16907605.879999999</v>
      </c>
      <c r="V24" s="5"/>
    </row>
    <row r="25" spans="1:22">
      <c r="A25" s="25" t="s">
        <v>42</v>
      </c>
      <c r="B25" s="4"/>
      <c r="C25" s="4"/>
      <c r="D25" s="4"/>
      <c r="E25" s="26"/>
      <c r="F25" s="63">
        <f>27181520.12+6654633.6+782331.74+127529.1+408109.52</f>
        <v>35154124.080000006</v>
      </c>
      <c r="G25" s="23">
        <f>46108174.02+6449135.13+474802.62+133839.98+790917.54</f>
        <v>53956869.289999999</v>
      </c>
      <c r="H25" s="48">
        <f>28385746.78+5837144.74+50998.14+535001.63+116086.42</f>
        <v>34924977.710000008</v>
      </c>
      <c r="I25" s="64">
        <f>26780462.54+6512289.04+84213.18+58370.22+941081.45</f>
        <v>34376416.43</v>
      </c>
      <c r="J25" s="63">
        <f>26957125.32+6047636.44+298458.35+104486.76+34191.06</f>
        <v>33441897.930000003</v>
      </c>
      <c r="K25" s="23">
        <f>26993648.68+6289621.22+28188.01+36248.8+511613.46</f>
        <v>33859320.170000002</v>
      </c>
      <c r="L25" s="48">
        <f>47020992.25+6331261.73+14941.2+20109.34+580877.2</f>
        <v>53968181.720000014</v>
      </c>
      <c r="M25" s="64">
        <f>28364262.23+6176901.84+129551.75+67600.66+591952.27</f>
        <v>35330268.75</v>
      </c>
      <c r="N25" s="63">
        <f>28875870.12+6259431.61+242155.16</f>
        <v>35377456.890000001</v>
      </c>
      <c r="O25" s="23">
        <f>29019364.37+6240429.43+43586.47+11307.18</f>
        <v>35314687.449999996</v>
      </c>
      <c r="P25" s="48">
        <f>30085029.86+6621835.51+732832.68+25539.2+505368.12</f>
        <v>37970605.369999997</v>
      </c>
      <c r="Q25" s="64">
        <f>29239495.05+6784855.83+251321.66+79345.26+497322.03</f>
        <v>36852339.829999998</v>
      </c>
      <c r="R25" s="3">
        <f>SUM(F25:Q25)</f>
        <v>460527145.62</v>
      </c>
      <c r="S25" s="57">
        <f>7542186.55+2472674.01+430811.72+426041.2+2049745.28</f>
        <v>12921458.759999998</v>
      </c>
      <c r="T25" s="52"/>
      <c r="V25" s="5"/>
    </row>
    <row r="26" spans="1:22" s="30" customFormat="1">
      <c r="A26" s="25" t="s">
        <v>43</v>
      </c>
      <c r="B26" s="4"/>
      <c r="C26" s="4"/>
      <c r="D26" s="4"/>
      <c r="E26" s="26"/>
      <c r="F26" s="65">
        <f>3873112.35+8321087.01</f>
        <v>12194199.359999999</v>
      </c>
      <c r="G26" s="55">
        <f>3869798.16+8219788.37</f>
        <v>12089586.530000001</v>
      </c>
      <c r="H26" s="53">
        <f>3833059.02+8329457.29</f>
        <v>12162516.310000001</v>
      </c>
      <c r="I26" s="54">
        <f>3814851.43+8226468.06</f>
        <v>12041319.49</v>
      </c>
      <c r="J26" s="65">
        <f>3777673.85+8223459.81</f>
        <v>12001133.66</v>
      </c>
      <c r="K26" s="55">
        <f>3835276.81+8126262.66</f>
        <v>11961539.470000001</v>
      </c>
      <c r="L26" s="53">
        <f>3819928.56+16043683.51</f>
        <v>19863612.07</v>
      </c>
      <c r="M26" s="54">
        <f>7520771.29+8038597.38</f>
        <v>15559368.67</v>
      </c>
      <c r="N26" s="65">
        <v>0</v>
      </c>
      <c r="O26" s="55">
        <f>3927160.11+17727938.72</f>
        <v>21655098.829999998</v>
      </c>
      <c r="P26" s="53">
        <f>3939458.65+8931851.91</f>
        <v>12871310.560000001</v>
      </c>
      <c r="Q26" s="54">
        <f>4112895.46+9497626.31</f>
        <v>13610521.77</v>
      </c>
      <c r="R26" s="56">
        <f>SUM(F26:Q26)</f>
        <v>156010206.72000003</v>
      </c>
      <c r="S26" s="57">
        <f>3986147.12+0</f>
        <v>3986147.12</v>
      </c>
      <c r="T26" s="29"/>
      <c r="V26" s="29"/>
    </row>
    <row r="27" spans="1:22">
      <c r="A27" s="46" t="s">
        <v>17</v>
      </c>
      <c r="B27" s="4"/>
      <c r="C27" s="4"/>
      <c r="D27" s="4"/>
      <c r="E27" s="26"/>
      <c r="F27" s="49">
        <f>SUM(F28:F29)</f>
        <v>24779166.890000001</v>
      </c>
      <c r="G27" s="49">
        <f t="shared" ref="G27:I27" si="6">SUM(G28:G29)</f>
        <v>37100544.219999999</v>
      </c>
      <c r="H27" s="49">
        <f t="shared" si="6"/>
        <v>24705669.129999999</v>
      </c>
      <c r="I27" s="49">
        <f t="shared" si="6"/>
        <v>24664834.140000001</v>
      </c>
      <c r="J27" s="49">
        <f>SUM(J28:J29)</f>
        <v>24612379.539999999</v>
      </c>
      <c r="K27" s="49">
        <f t="shared" ref="K27:M27" si="7">SUM(K28:K29)</f>
        <v>24404238.120000001</v>
      </c>
      <c r="L27" s="49">
        <f t="shared" si="7"/>
        <v>36613166.100000001</v>
      </c>
      <c r="M27" s="49">
        <f t="shared" si="7"/>
        <v>24686219.260000002</v>
      </c>
      <c r="N27" s="49">
        <f>SUM(N28:N29)</f>
        <v>28739685.07</v>
      </c>
      <c r="O27" s="49">
        <f t="shared" ref="O27:Q27" si="8">SUM(O28:O29)</f>
        <v>28542367.43</v>
      </c>
      <c r="P27" s="49">
        <f t="shared" si="8"/>
        <v>29882566.710000001</v>
      </c>
      <c r="Q27" s="49">
        <f t="shared" si="8"/>
        <v>29969747.59</v>
      </c>
      <c r="R27" s="3">
        <f t="shared" ref="R27:R34" si="9">SUM(F27:Q27)</f>
        <v>338700584.19999993</v>
      </c>
      <c r="S27" s="57">
        <f t="shared" ref="S27" si="10">SUM(S28:S29)</f>
        <v>0</v>
      </c>
      <c r="V27" s="5"/>
    </row>
    <row r="28" spans="1:22">
      <c r="A28" s="25" t="s">
        <v>44</v>
      </c>
      <c r="B28" s="4"/>
      <c r="C28" s="4"/>
      <c r="D28" s="4"/>
      <c r="E28" s="26"/>
      <c r="F28" s="66">
        <v>19103768.010000002</v>
      </c>
      <c r="G28" s="23">
        <v>28463621.690000001</v>
      </c>
      <c r="H28" s="64">
        <v>19201791.329999998</v>
      </c>
      <c r="I28" s="64">
        <v>19241244.809999999</v>
      </c>
      <c r="J28" s="64">
        <v>19139983.739999998</v>
      </c>
      <c r="K28" s="23">
        <v>19065171.050000001</v>
      </c>
      <c r="L28" s="64">
        <v>28678301.149999999</v>
      </c>
      <c r="M28" s="64">
        <v>19238984.100000001</v>
      </c>
      <c r="N28" s="64">
        <v>22697163.43</v>
      </c>
      <c r="O28" s="23">
        <v>22591032.890000001</v>
      </c>
      <c r="P28" s="64">
        <v>23697368.559999999</v>
      </c>
      <c r="Q28" s="64">
        <v>23659580.719999999</v>
      </c>
      <c r="R28" s="3">
        <f>SUM(F28:Q28)</f>
        <v>264778011.47999999</v>
      </c>
      <c r="S28" s="57">
        <v>0</v>
      </c>
      <c r="V28" s="5"/>
    </row>
    <row r="29" spans="1:22">
      <c r="A29" s="25" t="s">
        <v>45</v>
      </c>
      <c r="B29" s="4"/>
      <c r="C29" s="4"/>
      <c r="D29" s="4"/>
      <c r="E29" s="26"/>
      <c r="F29" s="23">
        <v>5675398.8799999999</v>
      </c>
      <c r="G29" s="23">
        <v>8636922.5299999993</v>
      </c>
      <c r="H29" s="23">
        <v>5503877.7999999998</v>
      </c>
      <c r="I29" s="23">
        <v>5423589.3300000001</v>
      </c>
      <c r="J29" s="23">
        <v>5472395.7999999998</v>
      </c>
      <c r="K29" s="23">
        <v>5339067.07</v>
      </c>
      <c r="L29" s="23">
        <v>7934864.9500000002</v>
      </c>
      <c r="M29" s="23">
        <v>5447235.1600000001</v>
      </c>
      <c r="N29" s="23">
        <v>6042521.6399999997</v>
      </c>
      <c r="O29" s="23">
        <v>5951334.54</v>
      </c>
      <c r="P29" s="23">
        <v>6185198.1500000004</v>
      </c>
      <c r="Q29" s="23">
        <v>6310166.8700000001</v>
      </c>
      <c r="R29" s="3">
        <f>SUM(F29:Q29)</f>
        <v>73922572.719999999</v>
      </c>
      <c r="S29" s="57">
        <v>0</v>
      </c>
      <c r="V29" s="5"/>
    </row>
    <row r="30" spans="1:22">
      <c r="A30" s="46" t="s">
        <v>46</v>
      </c>
      <c r="B30" s="47"/>
      <c r="C30" s="47"/>
      <c r="D30" s="4"/>
      <c r="E30" s="26"/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3">
        <f t="shared" si="9"/>
        <v>0</v>
      </c>
      <c r="S30" s="57">
        <v>0</v>
      </c>
      <c r="V30" s="5"/>
    </row>
    <row r="31" spans="1:22">
      <c r="A31" s="46" t="s">
        <v>60</v>
      </c>
      <c r="B31" s="4"/>
      <c r="C31" s="4"/>
      <c r="D31" s="4"/>
      <c r="E31" s="26"/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3">
        <f>SUM(F31:Q31)</f>
        <v>0</v>
      </c>
      <c r="S31" s="57">
        <v>0</v>
      </c>
      <c r="V31" s="5"/>
    </row>
    <row r="32" spans="1:22">
      <c r="A32" s="27" t="s">
        <v>47</v>
      </c>
      <c r="B32" s="4"/>
      <c r="C32" s="4"/>
      <c r="D32" s="4"/>
      <c r="E32" s="26"/>
      <c r="F32" s="50">
        <f>SUM(F33:F36)</f>
        <v>16201205.560000001</v>
      </c>
      <c r="G32" s="50">
        <f t="shared" ref="G32:I32" si="11">SUM(G33:G36)</f>
        <v>37709186.82</v>
      </c>
      <c r="H32" s="50">
        <f t="shared" si="11"/>
        <v>25291668.899999999</v>
      </c>
      <c r="I32" s="50">
        <f t="shared" si="11"/>
        <v>15415731.82</v>
      </c>
      <c r="J32" s="50">
        <f>SUM(J33:J36)</f>
        <v>15045495.309999999</v>
      </c>
      <c r="K32" s="50">
        <f t="shared" ref="K32:M32" si="12">SUM(K33:K36)</f>
        <v>15058433.370000001</v>
      </c>
      <c r="L32" s="50">
        <f t="shared" si="12"/>
        <v>12006286.51</v>
      </c>
      <c r="M32" s="50">
        <f t="shared" si="12"/>
        <v>15883371.67</v>
      </c>
      <c r="N32" s="50">
        <f>SUM(N33:N36)</f>
        <v>28981840.23</v>
      </c>
      <c r="O32" s="50">
        <f>SUM(O33:O36)</f>
        <v>17578267.059999999</v>
      </c>
      <c r="P32" s="50">
        <f>SUM(P33:P36)</f>
        <v>17224191.329999998</v>
      </c>
      <c r="Q32" s="50">
        <f>SUM(Q33:Q36)</f>
        <v>17965544.810000002</v>
      </c>
      <c r="R32" s="3">
        <f>SUM(F32:Q32)</f>
        <v>234361223.38999999</v>
      </c>
      <c r="S32" s="57">
        <f>SUM(S33:S36)</f>
        <v>856852.91999999993</v>
      </c>
      <c r="T32" s="24"/>
      <c r="V32" s="5"/>
    </row>
    <row r="33" spans="1:24">
      <c r="A33" s="28" t="s">
        <v>18</v>
      </c>
      <c r="B33" s="4"/>
      <c r="C33" s="4"/>
      <c r="D33" s="4"/>
      <c r="E33" s="26"/>
      <c r="F33" s="50">
        <f>127529.1</f>
        <v>127529.1</v>
      </c>
      <c r="G33" s="23">
        <v>133839.98000000001</v>
      </c>
      <c r="H33" s="23">
        <v>535001.63</v>
      </c>
      <c r="I33" s="23">
        <v>58370.22</v>
      </c>
      <c r="J33" s="50">
        <v>104486.76</v>
      </c>
      <c r="K33" s="23">
        <v>36248.800000000003</v>
      </c>
      <c r="L33" s="23">
        <v>20109.34</v>
      </c>
      <c r="M33" s="23">
        <v>67600.66</v>
      </c>
      <c r="N33" s="50"/>
      <c r="O33" s="23"/>
      <c r="P33" s="23">
        <f>25539.2</f>
        <v>25539.200000000001</v>
      </c>
      <c r="Q33" s="50">
        <f>79345.26</f>
        <v>79345.259999999995</v>
      </c>
      <c r="R33" s="3">
        <f>SUM(F33:Q33)</f>
        <v>1188070.95</v>
      </c>
      <c r="S33" s="57">
        <f>426041.2</f>
        <v>426041.2</v>
      </c>
      <c r="V33" s="5"/>
    </row>
    <row r="34" spans="1:24" s="30" customFormat="1">
      <c r="A34" s="28" t="s">
        <v>48</v>
      </c>
      <c r="B34" s="4"/>
      <c r="C34" s="4"/>
      <c r="D34" s="4"/>
      <c r="E34" s="26"/>
      <c r="F34" s="67"/>
      <c r="G34" s="23"/>
      <c r="H34" s="23"/>
      <c r="I34" s="23"/>
      <c r="J34" s="67"/>
      <c r="K34" s="23"/>
      <c r="L34" s="23"/>
      <c r="M34" s="23"/>
      <c r="N34" s="67"/>
      <c r="O34" s="23"/>
      <c r="P34" s="23"/>
      <c r="Q34" s="23"/>
      <c r="R34" s="3">
        <f t="shared" si="9"/>
        <v>0</v>
      </c>
      <c r="S34" s="57">
        <v>0</v>
      </c>
      <c r="T34" s="29"/>
      <c r="V34" s="29"/>
    </row>
    <row r="35" spans="1:24" s="30" customFormat="1">
      <c r="A35" s="28" t="s">
        <v>19</v>
      </c>
      <c r="B35" s="4"/>
      <c r="C35" s="4"/>
      <c r="D35" s="4"/>
      <c r="E35" s="26"/>
      <c r="F35" s="50">
        <f>782331.74</f>
        <v>782331.74</v>
      </c>
      <c r="G35" s="23">
        <v>474802.62</v>
      </c>
      <c r="H35" s="23">
        <v>50998.14</v>
      </c>
      <c r="I35" s="23">
        <v>84213.18</v>
      </c>
      <c r="J35" s="50">
        <v>298458.34999999998</v>
      </c>
      <c r="K35" s="23">
        <v>28188.01</v>
      </c>
      <c r="L35" s="23">
        <v>14941.2</v>
      </c>
      <c r="M35" s="23">
        <v>129551.75</v>
      </c>
      <c r="N35" s="50">
        <v>242155.16</v>
      </c>
      <c r="O35" s="23">
        <f>43586.47</f>
        <v>43586.47</v>
      </c>
      <c r="P35" s="23">
        <f>732832.68</f>
        <v>732832.68</v>
      </c>
      <c r="Q35" s="23">
        <f>251321.66</f>
        <v>251321.66</v>
      </c>
      <c r="R35" s="3">
        <f>SUM(F35:Q35)</f>
        <v>3133380.9600000004</v>
      </c>
      <c r="S35" s="57">
        <v>430811.72</v>
      </c>
      <c r="T35" s="29"/>
    </row>
    <row r="36" spans="1:24" s="30" customFormat="1">
      <c r="A36" s="31" t="s">
        <v>20</v>
      </c>
      <c r="B36" s="32"/>
      <c r="C36" s="32"/>
      <c r="D36" s="32"/>
      <c r="E36" s="33"/>
      <c r="F36" s="69">
        <v>15291344.720000001</v>
      </c>
      <c r="G36" s="23">
        <v>37100544.219999999</v>
      </c>
      <c r="H36" s="23">
        <v>24705669.129999999</v>
      </c>
      <c r="I36" s="23">
        <v>15273148.42</v>
      </c>
      <c r="J36" s="69">
        <v>14642550.199999999</v>
      </c>
      <c r="K36" s="23">
        <v>14993996.560000001</v>
      </c>
      <c r="L36" s="23">
        <v>11971235.970000001</v>
      </c>
      <c r="M36" s="23">
        <v>15686219.26</v>
      </c>
      <c r="N36" s="69">
        <v>28739685.07</v>
      </c>
      <c r="O36" s="23">
        <v>17534680.59</v>
      </c>
      <c r="P36" s="23">
        <v>16465819.449999999</v>
      </c>
      <c r="Q36" s="23">
        <v>17634877.890000001</v>
      </c>
      <c r="R36" s="3">
        <f>SUM(F36:Q36)</f>
        <v>230039771.47999996</v>
      </c>
      <c r="S36" s="57">
        <v>0</v>
      </c>
      <c r="T36" s="29"/>
    </row>
    <row r="37" spans="1:24" s="30" customFormat="1">
      <c r="A37" s="34" t="s">
        <v>21</v>
      </c>
      <c r="B37" s="35"/>
      <c r="C37" s="35"/>
      <c r="D37" s="35"/>
      <c r="E37" s="36"/>
      <c r="F37" s="70">
        <f t="shared" ref="F37:M37" si="13">F23-F32</f>
        <v>55926284.770000011</v>
      </c>
      <c r="G37" s="70">
        <f t="shared" si="13"/>
        <v>65437813.219999991</v>
      </c>
      <c r="H37" s="70">
        <f t="shared" si="13"/>
        <v>46501494.250000007</v>
      </c>
      <c r="I37" s="70">
        <f t="shared" si="13"/>
        <v>55666838.240000002</v>
      </c>
      <c r="J37" s="70">
        <f t="shared" si="13"/>
        <v>55009915.819999993</v>
      </c>
      <c r="K37" s="70">
        <f t="shared" si="13"/>
        <v>55166664.390000001</v>
      </c>
      <c r="L37" s="70">
        <f t="shared" si="13"/>
        <v>98438673.38000001</v>
      </c>
      <c r="M37" s="70">
        <f t="shared" si="13"/>
        <v>59692485.010000005</v>
      </c>
      <c r="N37" s="70">
        <f t="shared" ref="N37:Q37" si="14">N23-N32</f>
        <v>35135301.730000004</v>
      </c>
      <c r="O37" s="70">
        <f t="shared" si="14"/>
        <v>67933886.649999991</v>
      </c>
      <c r="P37" s="70">
        <f>P23-P32</f>
        <v>63500291.310000002</v>
      </c>
      <c r="Q37" s="70">
        <f>Q23-Q32</f>
        <v>62467064.379999995</v>
      </c>
      <c r="R37" s="70">
        <f>R23-R32</f>
        <v>720876713.14999998</v>
      </c>
      <c r="S37" s="70">
        <f>S23-S32</f>
        <v>16050752.959999999</v>
      </c>
      <c r="T37" s="37"/>
      <c r="V37" s="44"/>
    </row>
    <row r="38" spans="1:24" s="30" customFormat="1">
      <c r="A38" s="35"/>
      <c r="B38" s="35"/>
      <c r="C38" s="35"/>
      <c r="D38" s="35"/>
      <c r="E38" s="35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38"/>
      <c r="S38" s="38"/>
      <c r="T38" s="29"/>
      <c r="V38" s="45"/>
    </row>
    <row r="39" spans="1:24" s="30" customFormat="1">
      <c r="A39" s="97" t="s">
        <v>22</v>
      </c>
      <c r="B39" s="98"/>
      <c r="C39" s="98"/>
      <c r="D39" s="98"/>
      <c r="E39" s="98"/>
      <c r="F39" s="98"/>
      <c r="G39" s="98"/>
      <c r="H39" s="98"/>
      <c r="I39" s="99"/>
      <c r="J39" s="100" t="s">
        <v>23</v>
      </c>
      <c r="K39" s="101"/>
      <c r="L39" s="101"/>
      <c r="M39" s="101"/>
      <c r="N39" s="101"/>
      <c r="O39" s="101"/>
      <c r="P39" s="102"/>
      <c r="Q39" s="100" t="s">
        <v>24</v>
      </c>
      <c r="R39" s="101"/>
      <c r="S39" s="102"/>
      <c r="T39" s="29"/>
      <c r="V39" s="45"/>
      <c r="X39" s="44">
        <f>T38+T40+T46</f>
        <v>0</v>
      </c>
    </row>
    <row r="40" spans="1:24" s="30" customFormat="1">
      <c r="A40" s="103" t="s">
        <v>25</v>
      </c>
      <c r="B40" s="104"/>
      <c r="C40" s="104"/>
      <c r="D40" s="104"/>
      <c r="E40" s="104"/>
      <c r="F40" s="104"/>
      <c r="G40" s="104"/>
      <c r="H40" s="104"/>
      <c r="I40" s="105"/>
      <c r="J40" s="106">
        <v>32389635443.630001</v>
      </c>
      <c r="K40" s="107"/>
      <c r="L40" s="107"/>
      <c r="M40" s="107"/>
      <c r="N40" s="107"/>
      <c r="O40" s="107"/>
      <c r="P40" s="108"/>
      <c r="Q40" s="80">
        <v>0</v>
      </c>
      <c r="R40" s="81"/>
      <c r="S40" s="82"/>
      <c r="T40" s="29"/>
      <c r="V40" s="45"/>
      <c r="X40" s="44">
        <f>T39</f>
        <v>0</v>
      </c>
    </row>
    <row r="41" spans="1:24" s="30" customFormat="1">
      <c r="A41" s="109" t="s">
        <v>71</v>
      </c>
      <c r="B41" s="110"/>
      <c r="C41" s="110"/>
      <c r="D41" s="110"/>
      <c r="E41" s="110"/>
      <c r="F41" s="110"/>
      <c r="G41" s="110"/>
      <c r="H41" s="110"/>
      <c r="I41" s="111"/>
      <c r="J41" s="112">
        <v>44523286</v>
      </c>
      <c r="K41" s="113"/>
      <c r="L41" s="113"/>
      <c r="M41" s="113"/>
      <c r="N41" s="113"/>
      <c r="O41" s="113"/>
      <c r="P41" s="114"/>
      <c r="Q41" s="80">
        <v>0</v>
      </c>
      <c r="R41" s="81"/>
      <c r="S41" s="82"/>
      <c r="T41" s="29"/>
      <c r="V41" s="45"/>
    </row>
    <row r="42" spans="1:24" s="30" customFormat="1">
      <c r="A42" s="109" t="s">
        <v>72</v>
      </c>
      <c r="B42" s="110"/>
      <c r="C42" s="110"/>
      <c r="D42" s="110"/>
      <c r="E42" s="110"/>
      <c r="F42" s="110"/>
      <c r="G42" s="110"/>
      <c r="H42" s="110"/>
      <c r="I42" s="111"/>
      <c r="J42" s="80">
        <v>5300000</v>
      </c>
      <c r="K42" s="81"/>
      <c r="L42" s="81"/>
      <c r="M42" s="81"/>
      <c r="N42" s="81"/>
      <c r="O42" s="81"/>
      <c r="P42" s="82"/>
      <c r="Q42" s="80">
        <v>0</v>
      </c>
      <c r="R42" s="81"/>
      <c r="S42" s="82"/>
      <c r="T42" s="29"/>
      <c r="V42" s="45"/>
    </row>
    <row r="43" spans="1:24" s="30" customFormat="1">
      <c r="A43" s="77" t="s">
        <v>78</v>
      </c>
      <c r="B43" s="78"/>
      <c r="C43" s="78"/>
      <c r="D43" s="78"/>
      <c r="E43" s="78"/>
      <c r="F43" s="78"/>
      <c r="G43" s="78"/>
      <c r="H43" s="78"/>
      <c r="I43" s="79"/>
      <c r="J43" s="80">
        <v>424045260</v>
      </c>
      <c r="K43" s="81"/>
      <c r="L43" s="81"/>
      <c r="M43" s="81"/>
      <c r="N43" s="81"/>
      <c r="O43" s="81"/>
      <c r="P43" s="82"/>
      <c r="Q43" s="74"/>
      <c r="R43" s="75"/>
      <c r="S43" s="76"/>
      <c r="T43" s="29"/>
      <c r="V43" s="45"/>
    </row>
    <row r="44" spans="1:24" s="30" customFormat="1">
      <c r="A44" s="77" t="s">
        <v>79</v>
      </c>
      <c r="B44" s="78"/>
      <c r="C44" s="78"/>
      <c r="D44" s="78"/>
      <c r="E44" s="78"/>
      <c r="F44" s="78"/>
      <c r="G44" s="78"/>
      <c r="H44" s="78"/>
      <c r="I44" s="79"/>
      <c r="J44" s="80">
        <v>0</v>
      </c>
      <c r="K44" s="81"/>
      <c r="L44" s="81"/>
      <c r="M44" s="81"/>
      <c r="N44" s="81"/>
      <c r="O44" s="81"/>
      <c r="P44" s="82"/>
      <c r="Q44" s="74"/>
      <c r="R44" s="75"/>
      <c r="S44" s="76"/>
      <c r="T44" s="29"/>
      <c r="V44" s="45"/>
    </row>
    <row r="45" spans="1:24" s="30" customFormat="1">
      <c r="A45" s="118" t="s">
        <v>26</v>
      </c>
      <c r="B45" s="119"/>
      <c r="C45" s="119"/>
      <c r="D45" s="119"/>
      <c r="E45" s="119"/>
      <c r="F45" s="119"/>
      <c r="G45" s="119"/>
      <c r="H45" s="119"/>
      <c r="I45" s="120"/>
      <c r="J45" s="121">
        <f>J40-J41-J42-J43-J44</f>
        <v>31915766897.630001</v>
      </c>
      <c r="K45" s="122"/>
      <c r="L45" s="122"/>
      <c r="M45" s="122"/>
      <c r="N45" s="122"/>
      <c r="O45" s="122"/>
      <c r="P45" s="123"/>
      <c r="Q45" s="80">
        <v>0</v>
      </c>
      <c r="R45" s="81"/>
      <c r="S45" s="82"/>
      <c r="T45" s="29"/>
      <c r="V45" s="45"/>
    </row>
    <row r="46" spans="1:24" s="30" customFormat="1">
      <c r="A46" s="124" t="s">
        <v>49</v>
      </c>
      <c r="B46" s="125"/>
      <c r="C46" s="125"/>
      <c r="D46" s="125"/>
      <c r="E46" s="125"/>
      <c r="F46" s="125"/>
      <c r="G46" s="125"/>
      <c r="H46" s="125"/>
      <c r="I46" s="126"/>
      <c r="J46" s="127">
        <f>R37+S37</f>
        <v>736927466.11000001</v>
      </c>
      <c r="K46" s="128"/>
      <c r="L46" s="128"/>
      <c r="M46" s="128"/>
      <c r="N46" s="128"/>
      <c r="O46" s="128"/>
      <c r="P46" s="129"/>
      <c r="Q46" s="130">
        <f>J46/J45</f>
        <v>2.3089762137745239E-2</v>
      </c>
      <c r="R46" s="131"/>
      <c r="S46" s="132"/>
      <c r="T46" s="29"/>
    </row>
    <row r="47" spans="1:24" s="30" customFormat="1">
      <c r="A47" s="103" t="s">
        <v>50</v>
      </c>
      <c r="B47" s="104"/>
      <c r="C47" s="104"/>
      <c r="D47" s="104"/>
      <c r="E47" s="104"/>
      <c r="F47" s="104"/>
      <c r="G47" s="104"/>
      <c r="H47" s="104"/>
      <c r="I47" s="105"/>
      <c r="J47" s="106">
        <f>J45*0.0455</f>
        <v>1452167393.842165</v>
      </c>
      <c r="K47" s="107"/>
      <c r="L47" s="107"/>
      <c r="M47" s="107"/>
      <c r="N47" s="107"/>
      <c r="O47" s="107"/>
      <c r="P47" s="108"/>
      <c r="Q47" s="115">
        <v>4.5499999999999999E-2</v>
      </c>
      <c r="R47" s="116"/>
      <c r="S47" s="117"/>
      <c r="T47" s="29"/>
    </row>
    <row r="48" spans="1:24" s="30" customFormat="1">
      <c r="A48" s="103" t="s">
        <v>51</v>
      </c>
      <c r="B48" s="104"/>
      <c r="C48" s="104"/>
      <c r="D48" s="104"/>
      <c r="E48" s="104"/>
      <c r="F48" s="104"/>
      <c r="G48" s="104"/>
      <c r="H48" s="104"/>
      <c r="I48" s="105"/>
      <c r="J48" s="106">
        <f>J47*0.95</f>
        <v>1379559024.1500566</v>
      </c>
      <c r="K48" s="107"/>
      <c r="L48" s="107"/>
      <c r="M48" s="107"/>
      <c r="N48" s="107"/>
      <c r="O48" s="107"/>
      <c r="P48" s="108"/>
      <c r="Q48" s="133">
        <v>4.3200000000000002E-2</v>
      </c>
      <c r="R48" s="134"/>
      <c r="S48" s="135"/>
      <c r="T48" s="68"/>
      <c r="V48" s="39"/>
    </row>
    <row r="49" spans="1:20" s="30" customFormat="1">
      <c r="A49" s="103" t="s">
        <v>52</v>
      </c>
      <c r="B49" s="104"/>
      <c r="C49" s="104"/>
      <c r="D49" s="104"/>
      <c r="E49" s="104"/>
      <c r="F49" s="104"/>
      <c r="G49" s="104"/>
      <c r="H49" s="104"/>
      <c r="I49" s="105"/>
      <c r="J49" s="106">
        <f>J47*0.9</f>
        <v>1306950654.4579484</v>
      </c>
      <c r="K49" s="107"/>
      <c r="L49" s="107"/>
      <c r="M49" s="107"/>
      <c r="N49" s="107"/>
      <c r="O49" s="107"/>
      <c r="P49" s="108"/>
      <c r="Q49" s="133">
        <v>4.1000000000000002E-2</v>
      </c>
      <c r="R49" s="134"/>
      <c r="S49" s="135"/>
      <c r="T49" s="68"/>
    </row>
    <row r="50" spans="1:20" s="30" customFormat="1">
      <c r="A50" s="4" t="s">
        <v>38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0"/>
      <c r="S50" s="4"/>
      <c r="T50" s="29"/>
    </row>
    <row r="51" spans="1:20" s="1" customFormat="1" ht="23.25" customHeight="1">
      <c r="A51" s="136" t="s">
        <v>27</v>
      </c>
      <c r="B51" s="136"/>
      <c r="C51" s="136"/>
      <c r="D51" s="136"/>
      <c r="E51" s="136"/>
      <c r="F51" s="136"/>
      <c r="G51" s="136"/>
      <c r="H51" s="136"/>
      <c r="I51" s="136"/>
      <c r="J51" s="136"/>
      <c r="K51" s="136"/>
      <c r="L51" s="136"/>
      <c r="M51" s="136"/>
      <c r="N51" s="136"/>
      <c r="O51" s="136"/>
      <c r="P51" s="136"/>
      <c r="Q51" s="136"/>
      <c r="R51" s="136"/>
      <c r="S51" s="136"/>
      <c r="T51" s="41"/>
    </row>
    <row r="52" spans="1:20" s="30" customForma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29"/>
    </row>
    <row r="53" spans="1:20" ht="6.75" customHeight="1"/>
    <row r="55" spans="1:20" ht="11.25" customHeight="1">
      <c r="A55" s="85" t="s">
        <v>53</v>
      </c>
      <c r="B55" s="85"/>
      <c r="C55" s="85"/>
      <c r="D55" s="85"/>
      <c r="E55" s="85"/>
      <c r="F55" s="85"/>
      <c r="G55" s="85"/>
      <c r="H55" s="59"/>
      <c r="I55" s="85" t="s">
        <v>59</v>
      </c>
      <c r="J55" s="83"/>
      <c r="K55" s="83"/>
      <c r="L55" s="59"/>
      <c r="M55" s="59"/>
      <c r="N55" s="83" t="s">
        <v>80</v>
      </c>
      <c r="O55" s="83"/>
      <c r="P55" s="83"/>
      <c r="Q55" s="83"/>
      <c r="R55" s="83"/>
      <c r="S55" s="83"/>
    </row>
    <row r="56" spans="1:20" ht="11.25" customHeight="1">
      <c r="A56" s="83" t="s">
        <v>61</v>
      </c>
      <c r="B56" s="83"/>
      <c r="C56" s="83"/>
      <c r="D56" s="83"/>
      <c r="E56" s="83"/>
      <c r="F56" s="83"/>
      <c r="G56" s="83"/>
      <c r="H56" s="42"/>
      <c r="I56" s="83" t="s">
        <v>29</v>
      </c>
      <c r="J56" s="83"/>
      <c r="K56" s="83"/>
      <c r="L56" s="42"/>
      <c r="M56" s="42"/>
      <c r="N56" s="83" t="s">
        <v>30</v>
      </c>
      <c r="O56" s="83"/>
      <c r="P56" s="83"/>
      <c r="Q56" s="83"/>
      <c r="R56" s="83"/>
      <c r="S56" s="83"/>
    </row>
    <row r="61" spans="1:20">
      <c r="I61" s="83" t="s">
        <v>31</v>
      </c>
      <c r="J61" s="83"/>
      <c r="K61" s="83"/>
    </row>
    <row r="62" spans="1:20" ht="11.25" customHeight="1"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</row>
    <row r="63" spans="1:20" ht="11.25" customHeight="1">
      <c r="I63" s="85" t="s">
        <v>54</v>
      </c>
      <c r="J63" s="85"/>
      <c r="K63" s="85"/>
    </row>
    <row r="64" spans="1:20">
      <c r="I64" s="83" t="s">
        <v>32</v>
      </c>
      <c r="J64" s="83"/>
      <c r="K64" s="83"/>
    </row>
    <row r="66" spans="1:19" ht="11.25" customHeight="1"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</row>
    <row r="67" spans="1:19" ht="11.25" customHeight="1"/>
    <row r="68" spans="1:19" ht="11.25" customHeight="1">
      <c r="F68" s="85" t="s">
        <v>33</v>
      </c>
      <c r="G68" s="85"/>
      <c r="H68" s="85"/>
      <c r="L68" s="85" t="s">
        <v>57</v>
      </c>
      <c r="M68" s="85"/>
      <c r="N68" s="85"/>
    </row>
    <row r="69" spans="1:19" ht="11.25" customHeight="1">
      <c r="D69" t="s">
        <v>39</v>
      </c>
      <c r="E69" s="42" t="s">
        <v>34</v>
      </c>
      <c r="F69" s="83" t="s">
        <v>55</v>
      </c>
      <c r="G69" s="83"/>
      <c r="H69" s="83"/>
      <c r="I69" s="42"/>
      <c r="J69" s="42"/>
      <c r="K69" s="42"/>
      <c r="L69" s="83" t="s">
        <v>35</v>
      </c>
      <c r="M69" s="83"/>
      <c r="N69" s="83"/>
      <c r="O69" s="42"/>
      <c r="P69" s="42"/>
      <c r="Q69" s="42"/>
      <c r="R69" s="42"/>
      <c r="S69" s="42"/>
    </row>
    <row r="70" spans="1:19" ht="11.25" customHeight="1">
      <c r="E70" s="42"/>
      <c r="F70" s="59"/>
      <c r="G70" s="59"/>
      <c r="H70" s="59"/>
      <c r="I70" s="42"/>
      <c r="J70" s="42"/>
      <c r="K70" s="42"/>
      <c r="L70" s="59"/>
      <c r="M70" s="59"/>
      <c r="N70" s="59"/>
      <c r="O70" s="42"/>
      <c r="P70" s="42"/>
      <c r="Q70" s="42"/>
      <c r="R70" s="42"/>
      <c r="S70" s="42"/>
    </row>
    <row r="71" spans="1:19" ht="11.25" customHeight="1">
      <c r="D71" t="s">
        <v>39</v>
      </c>
      <c r="E71" s="42" t="s">
        <v>35</v>
      </c>
      <c r="G71" s="42"/>
      <c r="H71" s="42"/>
      <c r="I71" s="42"/>
      <c r="J71" s="42"/>
      <c r="K71" s="42"/>
      <c r="N71" s="42"/>
      <c r="O71" s="42"/>
      <c r="P71" s="42"/>
      <c r="Q71" s="42"/>
      <c r="R71" s="42"/>
      <c r="S71" s="42"/>
    </row>
    <row r="72" spans="1:19" ht="11.25" customHeight="1">
      <c r="I72" s="83" t="s">
        <v>56</v>
      </c>
      <c r="J72" s="83"/>
      <c r="K72" s="83"/>
    </row>
    <row r="73" spans="1:19" ht="11.25" customHeight="1">
      <c r="I73" s="83" t="s">
        <v>36</v>
      </c>
      <c r="J73" s="83"/>
      <c r="K73" s="83"/>
    </row>
    <row r="74" spans="1:19" ht="11.25" customHeight="1">
      <c r="D74" t="s">
        <v>39</v>
      </c>
      <c r="I74" s="83"/>
      <c r="J74" s="83"/>
      <c r="K74" s="83"/>
    </row>
    <row r="75" spans="1:19" ht="11.25" customHeight="1">
      <c r="I75" s="59"/>
      <c r="J75" s="59"/>
      <c r="K75" s="59"/>
    </row>
    <row r="76" spans="1:19" ht="11.25" customHeight="1">
      <c r="A76" s="43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</row>
    <row r="77" spans="1:19" ht="11.25" customHeight="1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</row>
    <row r="78" spans="1:19" ht="11.25" customHeight="1">
      <c r="I78" s="83" t="s">
        <v>62</v>
      </c>
      <c r="J78" s="83"/>
      <c r="K78" s="83"/>
    </row>
    <row r="79" spans="1:19" ht="11.25" customHeight="1">
      <c r="I79" s="83" t="s">
        <v>58</v>
      </c>
      <c r="J79" s="83"/>
      <c r="K79" s="83"/>
    </row>
    <row r="80" spans="1:19">
      <c r="I80" s="85"/>
      <c r="J80" s="85"/>
      <c r="K80" s="85"/>
    </row>
    <row r="82" spans="1:19" ht="11.25" customHeight="1">
      <c r="A82" s="43"/>
      <c r="B82" s="43"/>
      <c r="C82" s="43"/>
      <c r="D82" s="43"/>
      <c r="E82" s="43"/>
      <c r="F82" s="43"/>
      <c r="G82" s="43"/>
      <c r="H82" s="43"/>
      <c r="I82" s="43"/>
      <c r="K82" s="43"/>
      <c r="L82" s="43"/>
      <c r="M82" s="43"/>
      <c r="N82" s="43"/>
      <c r="O82" s="43"/>
      <c r="P82" s="43"/>
      <c r="Q82" s="43"/>
      <c r="R82" s="43"/>
      <c r="S82" s="43"/>
    </row>
    <row r="83" spans="1:19" ht="11.25" customHeight="1">
      <c r="A83" s="83"/>
      <c r="B83" s="83"/>
      <c r="C83" s="83"/>
      <c r="D83" s="83"/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83"/>
      <c r="P83" s="83"/>
      <c r="Q83" s="83"/>
      <c r="R83" s="83"/>
      <c r="S83" s="83"/>
    </row>
    <row r="84" spans="1:19" ht="11.25" customHeight="1"/>
    <row r="85" spans="1:19" ht="11.25" customHeight="1"/>
    <row r="86" spans="1:19" ht="11.25" customHeight="1">
      <c r="A86" t="s">
        <v>39</v>
      </c>
    </row>
  </sheetData>
  <mergeCells count="61">
    <mergeCell ref="A83:S83"/>
    <mergeCell ref="A56:G56"/>
    <mergeCell ref="I56:K56"/>
    <mergeCell ref="N56:S56"/>
    <mergeCell ref="F69:H69"/>
    <mergeCell ref="L69:N69"/>
    <mergeCell ref="I74:K74"/>
    <mergeCell ref="I61:K61"/>
    <mergeCell ref="I63:K63"/>
    <mergeCell ref="I64:K64"/>
    <mergeCell ref="F68:H68"/>
    <mergeCell ref="L68:N68"/>
    <mergeCell ref="I73:K73"/>
    <mergeCell ref="I79:K79"/>
    <mergeCell ref="I80:K80"/>
    <mergeCell ref="I72:K72"/>
    <mergeCell ref="Q48:S48"/>
    <mergeCell ref="A49:I49"/>
    <mergeCell ref="J49:P49"/>
    <mergeCell ref="Q49:S49"/>
    <mergeCell ref="A51:S51"/>
    <mergeCell ref="A48:I48"/>
    <mergeCell ref="J48:P48"/>
    <mergeCell ref="A41:I41"/>
    <mergeCell ref="J41:P41"/>
    <mergeCell ref="Q41:S41"/>
    <mergeCell ref="A47:I47"/>
    <mergeCell ref="J47:P47"/>
    <mergeCell ref="Q47:S47"/>
    <mergeCell ref="A45:I45"/>
    <mergeCell ref="J45:P45"/>
    <mergeCell ref="Q45:S45"/>
    <mergeCell ref="A46:I46"/>
    <mergeCell ref="J46:P46"/>
    <mergeCell ref="Q46:S46"/>
    <mergeCell ref="A42:I42"/>
    <mergeCell ref="J42:P42"/>
    <mergeCell ref="Q42:S42"/>
    <mergeCell ref="J43:P43"/>
    <mergeCell ref="Q39:S39"/>
    <mergeCell ref="A40:I40"/>
    <mergeCell ref="A39:I39"/>
    <mergeCell ref="J39:P39"/>
    <mergeCell ref="J40:P40"/>
    <mergeCell ref="Q40:S40"/>
    <mergeCell ref="J44:P44"/>
    <mergeCell ref="I78:K78"/>
    <mergeCell ref="A8:S8"/>
    <mergeCell ref="A55:G55"/>
    <mergeCell ref="I55:K55"/>
    <mergeCell ref="N55:S55"/>
    <mergeCell ref="A9:S9"/>
    <mergeCell ref="A10:S10"/>
    <mergeCell ref="A11:S11"/>
    <mergeCell ref="A12:S12"/>
    <mergeCell ref="A13:S13"/>
    <mergeCell ref="F16:S16"/>
    <mergeCell ref="F17:S17"/>
    <mergeCell ref="A18:E18"/>
    <mergeCell ref="F18:R18"/>
    <mergeCell ref="A21:E21"/>
  </mergeCells>
  <printOptions horizontalCentered="1"/>
  <pageMargins left="0.19685039370078741" right="0.19685039370078741" top="0.15748031496062992" bottom="0.15748031496062992" header="0.15748031496062992" footer="0.15748031496062992"/>
  <pageSetup paperSize="9" scale="50" orientation="landscape" r:id="rId1"/>
  <legacyDrawing r:id="rId2"/>
  <oleObjects>
    <oleObject progId="Word.Picture.8" shapeId="1034" r:id="rId3"/>
    <oleObject progId="Word.Picture.8" shapeId="1035" r:id="rId4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 1 - Pessoal E, DF, M</vt:lpstr>
      <vt:lpstr>'Anexo 1 - Pessoal E, DF, M'!Area_de_impressao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STN</dc:creator>
  <cp:lastModifiedBy>antonio.cesar</cp:lastModifiedBy>
  <cp:lastPrinted>2024-01-24T17:31:50Z</cp:lastPrinted>
  <dcterms:created xsi:type="dcterms:W3CDTF">2019-04-04T12:09:13Z</dcterms:created>
  <dcterms:modified xsi:type="dcterms:W3CDTF">2024-05-27T18:14:48Z</dcterms:modified>
</cp:coreProperties>
</file>